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51200" windowHeight="15940" tabRatio="804"/>
  </bookViews>
  <sheets>
    <sheet name="PM2.5 201707" sheetId="27" r:id="rId1"/>
    <sheet name="W conifer PM2.5 detail" sheetId="30" r:id="rId2"/>
    <sheet name="SE pine - General grouping(wRL)" sheetId="29" r:id="rId3"/>
    <sheet name="SE pine -General grouping(noRL)" sheetId="28" r:id="rId4"/>
    <sheet name="Ward et al. 1989 (SMG)" sheetId="7" r:id="rId5"/>
    <sheet name="SE" sheetId="14" r:id="rId6"/>
    <sheet name="Western Forests" sheetId="15" r:id="rId7"/>
    <sheet name="Chaparral" sheetId="16" r:id="rId8"/>
    <sheet name="wildfire" sheetId="17" r:id="rId9"/>
    <sheet name="SE - 2" sheetId="22" r:id="rId10"/>
    <sheet name="BoxWhisker" sheetId="25" r:id="rId11"/>
    <sheet name="PM2.5 merged 201611" sheetId="24" r:id="rId12"/>
    <sheet name="PM2.5 merged 201609" sheetId="13" r:id="rId13"/>
    <sheet name="Summary EF's OLD" sheetId="23" r:id="rId14"/>
    <sheet name="fig Ward (SMG) (2)" sheetId="21" r:id="rId15"/>
    <sheet name="fig Ward (SMG)" sheetId="10" r:id="rId16"/>
    <sheet name="SMG BoxWhisker" sheetId="26" r:id="rId17"/>
    <sheet name="References" sheetId="18" r:id="rId18"/>
    <sheet name="References 2" sheetId="31" r:id="rId19"/>
  </sheets>
  <definedNames>
    <definedName name="_xlnm.Print_Area" localSheetId="0">'PM2.5 201707'!$A$2:$U$144</definedName>
    <definedName name="_xlnm.Print_Area" localSheetId="12">'PM2.5 merged 201609'!$A$1:$T$198</definedName>
    <definedName name="_xlnm.Print_Area" localSheetId="11">'PM2.5 merged 201611'!$A$1:$T$198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64" i="30" l="1"/>
  <c r="AE163" i="30"/>
  <c r="AE162" i="30"/>
  <c r="AD164" i="30"/>
  <c r="AD163" i="30"/>
  <c r="AD162" i="30"/>
  <c r="AC164" i="30"/>
  <c r="AC163" i="30"/>
  <c r="AC162" i="30"/>
  <c r="AB164" i="30"/>
  <c r="AB163" i="30"/>
  <c r="AB162" i="30"/>
  <c r="AA164" i="30"/>
  <c r="AA163" i="30"/>
  <c r="AA162" i="30"/>
  <c r="Z164" i="30"/>
  <c r="Z163" i="30"/>
  <c r="Z162" i="30"/>
  <c r="AE102" i="30"/>
  <c r="AE101" i="30"/>
  <c r="AE100" i="30"/>
  <c r="AD102" i="30"/>
  <c r="AD101" i="30"/>
  <c r="AD100" i="30"/>
  <c r="AC102" i="30"/>
  <c r="AC101" i="30"/>
  <c r="AC100" i="30"/>
  <c r="AB102" i="30"/>
  <c r="AB101" i="30"/>
  <c r="AB100" i="30"/>
  <c r="AA102" i="30"/>
  <c r="AA101" i="30"/>
  <c r="AA100" i="30"/>
  <c r="Z102" i="30"/>
  <c r="Z101" i="30"/>
  <c r="Z100" i="30"/>
  <c r="V147" i="30"/>
  <c r="X147" i="30"/>
  <c r="W147" i="30"/>
  <c r="V132" i="30"/>
  <c r="X132" i="30"/>
  <c r="W132" i="30"/>
  <c r="V131" i="30"/>
  <c r="X131" i="30"/>
  <c r="W131" i="30"/>
  <c r="V128" i="30"/>
  <c r="X128" i="30"/>
  <c r="W128" i="30"/>
  <c r="V122" i="30"/>
  <c r="X122" i="30"/>
  <c r="W122" i="30"/>
  <c r="V119" i="30"/>
  <c r="X119" i="30"/>
  <c r="W119" i="30"/>
  <c r="V112" i="30"/>
  <c r="X112" i="30"/>
  <c r="W112" i="30"/>
  <c r="V111" i="30"/>
  <c r="X111" i="30"/>
  <c r="W111" i="30"/>
  <c r="V104" i="30"/>
  <c r="X104" i="30"/>
  <c r="W104" i="30"/>
  <c r="V186" i="30"/>
  <c r="X186" i="30"/>
  <c r="W186" i="30"/>
  <c r="V185" i="30"/>
  <c r="X185" i="30"/>
  <c r="W185" i="30"/>
  <c r="V184" i="30"/>
  <c r="X184" i="30"/>
  <c r="W184" i="30"/>
  <c r="V183" i="30"/>
  <c r="X183" i="30"/>
  <c r="W183" i="30"/>
  <c r="V182" i="30"/>
  <c r="X182" i="30"/>
  <c r="W182" i="30"/>
  <c r="V181" i="30"/>
  <c r="X181" i="30"/>
  <c r="W181" i="30"/>
  <c r="V179" i="30"/>
  <c r="X179" i="30"/>
  <c r="W179" i="30"/>
  <c r="V178" i="30"/>
  <c r="X178" i="30"/>
  <c r="W178" i="30"/>
  <c r="V177" i="30"/>
  <c r="X177" i="30"/>
  <c r="W177" i="30"/>
  <c r="V176" i="30"/>
  <c r="X176" i="30"/>
  <c r="W176" i="30"/>
  <c r="V175" i="30"/>
  <c r="X175" i="30"/>
  <c r="W175" i="30"/>
  <c r="V174" i="30"/>
  <c r="X174" i="30"/>
  <c r="W174" i="30"/>
  <c r="V173" i="30"/>
  <c r="X173" i="30"/>
  <c r="W173" i="30"/>
  <c r="V172" i="30"/>
  <c r="X172" i="30"/>
  <c r="W172" i="30"/>
  <c r="V171" i="30"/>
  <c r="X171" i="30"/>
  <c r="W171" i="30"/>
  <c r="V170" i="30"/>
  <c r="X170" i="30"/>
  <c r="W170" i="30"/>
  <c r="V169" i="30"/>
  <c r="X169" i="30"/>
  <c r="W169" i="30"/>
  <c r="V168" i="30"/>
  <c r="X168" i="30"/>
  <c r="W168" i="30"/>
  <c r="V165" i="30"/>
  <c r="X165" i="30"/>
  <c r="W165" i="30"/>
  <c r="V164" i="30"/>
  <c r="X164" i="30"/>
  <c r="W164" i="30"/>
  <c r="W161" i="30"/>
  <c r="W160" i="30"/>
  <c r="W159" i="30"/>
  <c r="W158" i="30"/>
  <c r="W157" i="30"/>
  <c r="W156" i="30"/>
  <c r="W155" i="30"/>
  <c r="W154" i="30"/>
  <c r="W153" i="30"/>
  <c r="W152" i="30"/>
  <c r="W151" i="30"/>
  <c r="W150" i="30"/>
  <c r="W118" i="30"/>
  <c r="W117" i="30"/>
  <c r="W116" i="30"/>
  <c r="W115" i="30"/>
  <c r="W114" i="30"/>
  <c r="V187" i="30"/>
  <c r="X187" i="30"/>
  <c r="W187" i="30"/>
  <c r="V188" i="30"/>
  <c r="X188" i="30"/>
  <c r="W188" i="30"/>
  <c r="V162" i="30"/>
  <c r="X162" i="30"/>
  <c r="W162" i="30"/>
  <c r="V167" i="30"/>
  <c r="X167" i="30"/>
  <c r="W167" i="30"/>
  <c r="V163" i="30"/>
  <c r="X163" i="30"/>
  <c r="W163" i="30"/>
  <c r="V166" i="30"/>
  <c r="X166" i="30"/>
  <c r="W166" i="30"/>
  <c r="V180" i="30"/>
  <c r="X180" i="30"/>
  <c r="W180" i="30"/>
  <c r="X189" i="30"/>
  <c r="W189" i="30"/>
  <c r="X190" i="30"/>
  <c r="W190" i="30"/>
  <c r="V140" i="30"/>
  <c r="X140" i="30"/>
  <c r="W140" i="30"/>
  <c r="V135" i="30"/>
  <c r="X135" i="30"/>
  <c r="W135" i="30"/>
  <c r="V129" i="30"/>
  <c r="X129" i="30"/>
  <c r="W129" i="30"/>
  <c r="V126" i="30"/>
  <c r="X126" i="30"/>
  <c r="W126" i="30"/>
  <c r="V124" i="30"/>
  <c r="X124" i="30"/>
  <c r="W124" i="30"/>
  <c r="V113" i="30"/>
  <c r="X113" i="30"/>
  <c r="W113" i="30"/>
  <c r="V110" i="30"/>
  <c r="X110" i="30"/>
  <c r="W110" i="30"/>
  <c r="V103" i="30"/>
  <c r="X103" i="30"/>
  <c r="W103" i="30"/>
  <c r="V101" i="30"/>
  <c r="X101" i="30"/>
  <c r="W101" i="30"/>
  <c r="V149" i="30"/>
  <c r="X149" i="30"/>
  <c r="W149" i="30"/>
  <c r="V148" i="30"/>
  <c r="X148" i="30"/>
  <c r="W148" i="30"/>
  <c r="V146" i="30"/>
  <c r="X146" i="30"/>
  <c r="W146" i="30"/>
  <c r="V145" i="30"/>
  <c r="X145" i="30"/>
  <c r="W145" i="30"/>
  <c r="V144" i="30"/>
  <c r="X144" i="30"/>
  <c r="W144" i="30"/>
  <c r="V143" i="30"/>
  <c r="X143" i="30"/>
  <c r="W143" i="30"/>
  <c r="V142" i="30"/>
  <c r="X142" i="30"/>
  <c r="W142" i="30"/>
  <c r="V141" i="30"/>
  <c r="X141" i="30"/>
  <c r="W141" i="30"/>
  <c r="V139" i="30"/>
  <c r="X139" i="30"/>
  <c r="W139" i="30"/>
  <c r="V138" i="30"/>
  <c r="X138" i="30"/>
  <c r="W138" i="30"/>
  <c r="V137" i="30"/>
  <c r="X137" i="30"/>
  <c r="W137" i="30"/>
  <c r="V136" i="30"/>
  <c r="X136" i="30"/>
  <c r="W136" i="30"/>
  <c r="V134" i="30"/>
  <c r="X134" i="30"/>
  <c r="W134" i="30"/>
  <c r="V133" i="30"/>
  <c r="X133" i="30"/>
  <c r="W133" i="30"/>
  <c r="V130" i="30"/>
  <c r="X130" i="30"/>
  <c r="W130" i="30"/>
  <c r="V127" i="30"/>
  <c r="X127" i="30"/>
  <c r="W127" i="30"/>
  <c r="V125" i="30"/>
  <c r="X125" i="30"/>
  <c r="W125" i="30"/>
  <c r="V123" i="30"/>
  <c r="X123" i="30"/>
  <c r="W123" i="30"/>
  <c r="V121" i="30"/>
  <c r="X121" i="30"/>
  <c r="W121" i="30"/>
  <c r="V120" i="30"/>
  <c r="X120" i="30"/>
  <c r="W120" i="30"/>
  <c r="V109" i="30"/>
  <c r="X109" i="30"/>
  <c r="W109" i="30"/>
  <c r="V108" i="30"/>
  <c r="X108" i="30"/>
  <c r="W108" i="30"/>
  <c r="V107" i="30"/>
  <c r="X107" i="30"/>
  <c r="W107" i="30"/>
  <c r="V106" i="30"/>
  <c r="X106" i="30"/>
  <c r="W106" i="30"/>
  <c r="V105" i="30"/>
  <c r="X105" i="30"/>
  <c r="W105" i="30"/>
  <c r="V102" i="30"/>
  <c r="X102" i="30"/>
  <c r="W102" i="30"/>
  <c r="V100" i="30"/>
  <c r="X100" i="30"/>
  <c r="W100" i="30"/>
  <c r="W84" i="30"/>
  <c r="W85" i="30"/>
  <c r="W86" i="30"/>
  <c r="W87" i="30"/>
  <c r="W88" i="30"/>
  <c r="W89" i="30"/>
  <c r="W90" i="30"/>
  <c r="W91" i="30"/>
  <c r="W92" i="30"/>
  <c r="AE85" i="30"/>
  <c r="AD85" i="30"/>
  <c r="AC85" i="30"/>
  <c r="AB85" i="30"/>
  <c r="AA85" i="30"/>
  <c r="Z85" i="30"/>
  <c r="W64" i="30"/>
  <c r="W65" i="30"/>
  <c r="W66" i="30"/>
  <c r="W67" i="30"/>
  <c r="W68" i="30"/>
  <c r="W69" i="30"/>
  <c r="W70" i="30"/>
  <c r="W71" i="30"/>
  <c r="W72" i="30"/>
  <c r="W73" i="30"/>
  <c r="W74" i="30"/>
  <c r="W75" i="30"/>
  <c r="W76" i="30"/>
  <c r="W77" i="30"/>
  <c r="W78" i="30"/>
  <c r="W79" i="30"/>
  <c r="W80" i="30"/>
  <c r="W81" i="30"/>
  <c r="W82" i="30"/>
  <c r="W83" i="30"/>
  <c r="AE65" i="30"/>
  <c r="AD65" i="30"/>
  <c r="AC65" i="30"/>
  <c r="AB65" i="30"/>
  <c r="AA65" i="30"/>
  <c r="Z65" i="30"/>
  <c r="W47" i="30"/>
  <c r="W48" i="30"/>
  <c r="W49" i="30"/>
  <c r="W50" i="30"/>
  <c r="W51" i="30"/>
  <c r="W52" i="30"/>
  <c r="W53" i="30"/>
  <c r="W54" i="30"/>
  <c r="W55" i="30"/>
  <c r="W56" i="30"/>
  <c r="W57" i="30"/>
  <c r="W58" i="30"/>
  <c r="W59" i="30"/>
  <c r="W60" i="30"/>
  <c r="W61" i="30"/>
  <c r="W62" i="30"/>
  <c r="W63" i="30"/>
  <c r="AE48" i="30"/>
  <c r="AD48" i="30"/>
  <c r="AC48" i="30"/>
  <c r="AB48" i="30"/>
  <c r="AA48" i="30"/>
  <c r="Z48" i="30"/>
  <c r="W38" i="30"/>
  <c r="W39" i="30"/>
  <c r="W40" i="30"/>
  <c r="W41" i="30"/>
  <c r="W42" i="30"/>
  <c r="W43" i="30"/>
  <c r="W44" i="30"/>
  <c r="W45" i="30"/>
  <c r="W46" i="30"/>
  <c r="AE39" i="30"/>
  <c r="AD39" i="30"/>
  <c r="AC39" i="30"/>
  <c r="AB39" i="30"/>
  <c r="AA39" i="30"/>
  <c r="Z39" i="30"/>
  <c r="AE41" i="30"/>
  <c r="AD41" i="30"/>
  <c r="AC41" i="30"/>
  <c r="AB41" i="30"/>
  <c r="AA41" i="30"/>
  <c r="Z41" i="30"/>
  <c r="W29" i="30"/>
  <c r="W30" i="30"/>
  <c r="W31" i="30"/>
  <c r="W32" i="30"/>
  <c r="W33" i="30"/>
  <c r="W34" i="30"/>
  <c r="W35" i="30"/>
  <c r="W36" i="30"/>
  <c r="W37" i="30"/>
  <c r="AE30" i="30"/>
  <c r="AD30" i="30"/>
  <c r="AC30" i="30"/>
  <c r="AB30" i="30"/>
  <c r="AA30" i="30"/>
  <c r="Z30" i="30"/>
  <c r="W2" i="30"/>
  <c r="W3" i="30"/>
  <c r="W4" i="30"/>
  <c r="W5" i="30"/>
  <c r="W6" i="30"/>
  <c r="W7" i="30"/>
  <c r="W8" i="30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AE3" i="30"/>
  <c r="AD3" i="30"/>
  <c r="AC3" i="30"/>
  <c r="AB3" i="30"/>
  <c r="AA3" i="30"/>
  <c r="Z3" i="30"/>
  <c r="AE215" i="27"/>
  <c r="AD215" i="27"/>
  <c r="AC215" i="27"/>
  <c r="AB215" i="27"/>
  <c r="AA215" i="27"/>
  <c r="Z215" i="27"/>
  <c r="AE190" i="27"/>
  <c r="AD190" i="27"/>
  <c r="AC190" i="27"/>
  <c r="AB190" i="27"/>
  <c r="AA190" i="27"/>
  <c r="Z190" i="27"/>
  <c r="AE67" i="30"/>
  <c r="AE66" i="30"/>
  <c r="AD67" i="30"/>
  <c r="AD66" i="30"/>
  <c r="AC67" i="30"/>
  <c r="AC66" i="30"/>
  <c r="AB67" i="30"/>
  <c r="AB66" i="30"/>
  <c r="AA67" i="30"/>
  <c r="AA66" i="30"/>
  <c r="Z67" i="30"/>
  <c r="Z66" i="30"/>
  <c r="AE40" i="30"/>
  <c r="AD40" i="30"/>
  <c r="AC40" i="30"/>
  <c r="AB40" i="30"/>
  <c r="AA40" i="30"/>
  <c r="Z40" i="30"/>
  <c r="AE97" i="27"/>
  <c r="AE96" i="27"/>
  <c r="AE95" i="27"/>
  <c r="AD97" i="27"/>
  <c r="AD96" i="27"/>
  <c r="AD95" i="27"/>
  <c r="AC97" i="27"/>
  <c r="AC96" i="27"/>
  <c r="AC95" i="27"/>
  <c r="AB97" i="27"/>
  <c r="AB96" i="27"/>
  <c r="AB95" i="27"/>
  <c r="AA97" i="27"/>
  <c r="AA96" i="27"/>
  <c r="AA95" i="27"/>
  <c r="Z97" i="27"/>
  <c r="Z96" i="27"/>
  <c r="Z95" i="27"/>
  <c r="AE50" i="30"/>
  <c r="AE49" i="30"/>
  <c r="AD50" i="30"/>
  <c r="AD49" i="30"/>
  <c r="AC50" i="30"/>
  <c r="AC49" i="30"/>
  <c r="AB50" i="30"/>
  <c r="AB49" i="30"/>
  <c r="AA50" i="30"/>
  <c r="AA49" i="30"/>
  <c r="Z50" i="30"/>
  <c r="Z49" i="30"/>
  <c r="AE87" i="30"/>
  <c r="AE86" i="30"/>
  <c r="AD87" i="30"/>
  <c r="AD86" i="30"/>
  <c r="AC87" i="30"/>
  <c r="AC86" i="30"/>
  <c r="AB87" i="30"/>
  <c r="AB86" i="30"/>
  <c r="AA87" i="30"/>
  <c r="AA86" i="30"/>
  <c r="Z87" i="30"/>
  <c r="Z86" i="30"/>
  <c r="AE32" i="30"/>
  <c r="AE31" i="30"/>
  <c r="AD32" i="30"/>
  <c r="AD31" i="30"/>
  <c r="AC32" i="30"/>
  <c r="AC31" i="30"/>
  <c r="AB32" i="30"/>
  <c r="AB31" i="30"/>
  <c r="AA32" i="30"/>
  <c r="AA31" i="30"/>
  <c r="Z32" i="30"/>
  <c r="Z31" i="30"/>
  <c r="AE5" i="30"/>
  <c r="AE4" i="30"/>
  <c r="AD5" i="30"/>
  <c r="AD4" i="30"/>
  <c r="AC5" i="30"/>
  <c r="AC4" i="30"/>
  <c r="AB5" i="30"/>
  <c r="AB4" i="30"/>
  <c r="AA5" i="30"/>
  <c r="AA4" i="30"/>
  <c r="Z5" i="30"/>
  <c r="Z4" i="30"/>
  <c r="V44" i="30"/>
  <c r="X44" i="30"/>
  <c r="V42" i="30"/>
  <c r="X42" i="30"/>
  <c r="V41" i="30"/>
  <c r="X41" i="30"/>
  <c r="V43" i="30"/>
  <c r="X43" i="30"/>
  <c r="V46" i="30"/>
  <c r="X46" i="30"/>
  <c r="V40" i="30"/>
  <c r="X40" i="30"/>
  <c r="V87" i="30"/>
  <c r="X87" i="30"/>
  <c r="V88" i="30"/>
  <c r="X88" i="30"/>
  <c r="V89" i="30"/>
  <c r="X89" i="30"/>
  <c r="V90" i="30"/>
  <c r="X90" i="30"/>
  <c r="V91" i="30"/>
  <c r="X91" i="30"/>
  <c r="V92" i="30"/>
  <c r="X92" i="30"/>
  <c r="V84" i="30"/>
  <c r="X84" i="30"/>
  <c r="V85" i="30"/>
  <c r="X85" i="30"/>
  <c r="V86" i="30"/>
  <c r="X86" i="30"/>
  <c r="V82" i="30"/>
  <c r="X82" i="30"/>
  <c r="V83" i="30"/>
  <c r="X83" i="30"/>
  <c r="V64" i="30"/>
  <c r="X64" i="30"/>
  <c r="V65" i="30"/>
  <c r="X65" i="30"/>
  <c r="V66" i="30"/>
  <c r="X66" i="30"/>
  <c r="V67" i="30"/>
  <c r="X67" i="30"/>
  <c r="V68" i="30"/>
  <c r="X68" i="30"/>
  <c r="V69" i="30"/>
  <c r="X69" i="30"/>
  <c r="V70" i="30"/>
  <c r="X70" i="30"/>
  <c r="V71" i="30"/>
  <c r="X71" i="30"/>
  <c r="V72" i="30"/>
  <c r="X72" i="30"/>
  <c r="V73" i="30"/>
  <c r="X73" i="30"/>
  <c r="V75" i="30"/>
  <c r="X75" i="30"/>
  <c r="V74" i="30"/>
  <c r="X74" i="30"/>
  <c r="V76" i="30"/>
  <c r="X76" i="30"/>
  <c r="V77" i="30"/>
  <c r="X77" i="30"/>
  <c r="V78" i="30"/>
  <c r="X78" i="30"/>
  <c r="V79" i="30"/>
  <c r="X79" i="30"/>
  <c r="V80" i="30"/>
  <c r="X80" i="30"/>
  <c r="V81" i="30"/>
  <c r="X81" i="30"/>
  <c r="V33" i="30"/>
  <c r="X33" i="30"/>
  <c r="V34" i="30"/>
  <c r="X34" i="30"/>
  <c r="V35" i="30"/>
  <c r="X35" i="30"/>
  <c r="V36" i="30"/>
  <c r="X36" i="30"/>
  <c r="V37" i="30"/>
  <c r="X37" i="30"/>
  <c r="V29" i="30"/>
  <c r="X29" i="30"/>
  <c r="V30" i="30"/>
  <c r="X30" i="30"/>
  <c r="V31" i="30"/>
  <c r="X31" i="30"/>
  <c r="V32" i="30"/>
  <c r="X32" i="30"/>
  <c r="X39" i="30"/>
  <c r="X38" i="30"/>
  <c r="V10" i="30"/>
  <c r="X10" i="30"/>
  <c r="V9" i="30"/>
  <c r="X9" i="30"/>
  <c r="V11" i="30"/>
  <c r="X11" i="30"/>
  <c r="V12" i="30"/>
  <c r="X12" i="30"/>
  <c r="V13" i="30"/>
  <c r="X13" i="30"/>
  <c r="V14" i="30"/>
  <c r="X14" i="30"/>
  <c r="V15" i="30"/>
  <c r="X15" i="30"/>
  <c r="V16" i="30"/>
  <c r="X16" i="30"/>
  <c r="V17" i="30"/>
  <c r="X17" i="30"/>
  <c r="V18" i="30"/>
  <c r="X18" i="30"/>
  <c r="V19" i="30"/>
  <c r="X19" i="30"/>
  <c r="V20" i="30"/>
  <c r="X20" i="30"/>
  <c r="V21" i="30"/>
  <c r="X21" i="30"/>
  <c r="V22" i="30"/>
  <c r="X22" i="30"/>
  <c r="V23" i="30"/>
  <c r="X23" i="30"/>
  <c r="V25" i="30"/>
  <c r="X25" i="30"/>
  <c r="V24" i="30"/>
  <c r="X24" i="30"/>
  <c r="V26" i="30"/>
  <c r="X26" i="30"/>
  <c r="V27" i="30"/>
  <c r="X27" i="30"/>
  <c r="V28" i="30"/>
  <c r="X28" i="30"/>
  <c r="V2" i="30"/>
  <c r="X2" i="30"/>
  <c r="V3" i="30"/>
  <c r="X3" i="30"/>
  <c r="V4" i="30"/>
  <c r="X4" i="30"/>
  <c r="V5" i="30"/>
  <c r="X5" i="30"/>
  <c r="V6" i="30"/>
  <c r="X6" i="30"/>
  <c r="V7" i="30"/>
  <c r="X7" i="30"/>
  <c r="V8" i="30"/>
  <c r="X8" i="30"/>
  <c r="V45" i="30"/>
  <c r="X45" i="30"/>
  <c r="AE217" i="27"/>
  <c r="AE216" i="27"/>
  <c r="AD217" i="27"/>
  <c r="AD216" i="27"/>
  <c r="AC217" i="27"/>
  <c r="AC216" i="27"/>
  <c r="AB217" i="27"/>
  <c r="AB216" i="27"/>
  <c r="AA217" i="27"/>
  <c r="AA216" i="27"/>
  <c r="Z217" i="27"/>
  <c r="Z216" i="27"/>
  <c r="AE192" i="27"/>
  <c r="AE191" i="27"/>
  <c r="AD192" i="27"/>
  <c r="AD191" i="27"/>
  <c r="AC192" i="27"/>
  <c r="AC191" i="27"/>
  <c r="AB192" i="27"/>
  <c r="AB191" i="27"/>
  <c r="AA192" i="27"/>
  <c r="AA191" i="27"/>
  <c r="Z192" i="27"/>
  <c r="Z191" i="27"/>
  <c r="W185" i="27"/>
  <c r="W186" i="27"/>
  <c r="W187" i="27"/>
  <c r="W188" i="27"/>
  <c r="AE186" i="27"/>
  <c r="AD186" i="27"/>
  <c r="AC186" i="27"/>
  <c r="AB186" i="27"/>
  <c r="AA186" i="27"/>
  <c r="Z186" i="27"/>
  <c r="W89" i="27"/>
  <c r="W90" i="27"/>
  <c r="W91" i="27"/>
  <c r="W92" i="27"/>
  <c r="W93" i="27"/>
  <c r="AE90" i="27"/>
  <c r="AD90" i="27"/>
  <c r="AC90" i="27"/>
  <c r="AB90" i="27"/>
  <c r="AA90" i="27"/>
  <c r="Z90" i="27"/>
  <c r="AE5" i="29"/>
  <c r="AE4" i="29"/>
  <c r="AD5" i="29"/>
  <c r="AD4" i="29"/>
  <c r="AC5" i="29"/>
  <c r="AC4" i="29"/>
  <c r="AB5" i="29"/>
  <c r="AB4" i="29"/>
  <c r="AA5" i="29"/>
  <c r="AA4" i="29"/>
  <c r="Z5" i="29"/>
  <c r="Z4" i="29"/>
  <c r="AE11" i="29"/>
  <c r="AE10" i="29"/>
  <c r="AE9" i="29"/>
  <c r="AE8" i="29"/>
  <c r="AE7" i="29"/>
  <c r="AE6" i="29"/>
  <c r="W2" i="29"/>
  <c r="W3" i="29"/>
  <c r="W4" i="29"/>
  <c r="W5" i="29"/>
  <c r="W6" i="29"/>
  <c r="W7" i="29"/>
  <c r="W8" i="29"/>
  <c r="W9" i="29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AE3" i="29"/>
  <c r="AD11" i="29"/>
  <c r="AD10" i="29"/>
  <c r="AD9" i="29"/>
  <c r="AD8" i="29"/>
  <c r="AD7" i="29"/>
  <c r="AD6" i="29"/>
  <c r="AD3" i="29"/>
  <c r="AC11" i="29"/>
  <c r="AC10" i="29"/>
  <c r="AC9" i="29"/>
  <c r="AC8" i="29"/>
  <c r="AC7" i="29"/>
  <c r="AC6" i="29"/>
  <c r="AC3" i="29"/>
  <c r="AB11" i="29"/>
  <c r="AB10" i="29"/>
  <c r="AB9" i="29"/>
  <c r="AB8" i="29"/>
  <c r="AB7" i="29"/>
  <c r="AB6" i="29"/>
  <c r="AB3" i="29"/>
  <c r="AA11" i="29"/>
  <c r="AA10" i="29"/>
  <c r="AA9" i="29"/>
  <c r="AA8" i="29"/>
  <c r="AA7" i="29"/>
  <c r="AA6" i="29"/>
  <c r="AA3" i="29"/>
  <c r="Z11" i="29"/>
  <c r="Z10" i="29"/>
  <c r="Z9" i="29"/>
  <c r="Z8" i="29"/>
  <c r="Z7" i="29"/>
  <c r="Z6" i="29"/>
  <c r="Z3" i="29"/>
  <c r="Y6" i="29"/>
  <c r="X25" i="29"/>
  <c r="X24" i="29"/>
  <c r="X74" i="29"/>
  <c r="W74" i="29"/>
  <c r="X73" i="29"/>
  <c r="W73" i="29"/>
  <c r="X39" i="29"/>
  <c r="W39" i="29"/>
  <c r="X72" i="29"/>
  <c r="W72" i="29"/>
  <c r="X71" i="29"/>
  <c r="W71" i="29"/>
  <c r="X70" i="29"/>
  <c r="W70" i="29"/>
  <c r="X69" i="29"/>
  <c r="W69" i="29"/>
  <c r="X38" i="29"/>
  <c r="W38" i="29"/>
  <c r="X68" i="29"/>
  <c r="W68" i="29"/>
  <c r="X37" i="29"/>
  <c r="W37" i="29"/>
  <c r="X36" i="29"/>
  <c r="W36" i="29"/>
  <c r="X35" i="29"/>
  <c r="W35" i="29"/>
  <c r="X67" i="29"/>
  <c r="W67" i="29"/>
  <c r="X34" i="29"/>
  <c r="W34" i="29"/>
  <c r="X66" i="29"/>
  <c r="W66" i="29"/>
  <c r="X65" i="29"/>
  <c r="W65" i="29"/>
  <c r="X33" i="29"/>
  <c r="W33" i="29"/>
  <c r="X64" i="29"/>
  <c r="W64" i="29"/>
  <c r="X63" i="29"/>
  <c r="W63" i="29"/>
  <c r="X62" i="29"/>
  <c r="W62" i="29"/>
  <c r="X61" i="29"/>
  <c r="W61" i="29"/>
  <c r="X60" i="29"/>
  <c r="W60" i="29"/>
  <c r="X59" i="29"/>
  <c r="W59" i="29"/>
  <c r="X58" i="29"/>
  <c r="W58" i="29"/>
  <c r="X32" i="29"/>
  <c r="W32" i="29"/>
  <c r="X57" i="29"/>
  <c r="W57" i="29"/>
  <c r="X56" i="29"/>
  <c r="W56" i="29"/>
  <c r="X55" i="29"/>
  <c r="W55" i="29"/>
  <c r="X54" i="29"/>
  <c r="W54" i="29"/>
  <c r="X53" i="29"/>
  <c r="W53" i="29"/>
  <c r="W31" i="29"/>
  <c r="W30" i="29"/>
  <c r="V52" i="29"/>
  <c r="X52" i="29"/>
  <c r="W52" i="29"/>
  <c r="V51" i="29"/>
  <c r="X51" i="29"/>
  <c r="W51" i="29"/>
  <c r="V23" i="29"/>
  <c r="X23" i="29"/>
  <c r="V22" i="29"/>
  <c r="X22" i="29"/>
  <c r="V50" i="29"/>
  <c r="X50" i="29"/>
  <c r="W50" i="29"/>
  <c r="V21" i="29"/>
  <c r="X21" i="29"/>
  <c r="V49" i="29"/>
  <c r="X49" i="29"/>
  <c r="W49" i="29"/>
  <c r="V20" i="29"/>
  <c r="X20" i="29"/>
  <c r="V19" i="29"/>
  <c r="X19" i="29"/>
  <c r="V18" i="29"/>
  <c r="X18" i="29"/>
  <c r="V17" i="29"/>
  <c r="X17" i="29"/>
  <c r="V16" i="29"/>
  <c r="X16" i="29"/>
  <c r="V15" i="29"/>
  <c r="X15" i="29"/>
  <c r="V14" i="29"/>
  <c r="X14" i="29"/>
  <c r="V44" i="29"/>
  <c r="X44" i="29"/>
  <c r="W44" i="29"/>
  <c r="V29" i="29"/>
  <c r="X29" i="29"/>
  <c r="W29" i="29"/>
  <c r="V48" i="29"/>
  <c r="X48" i="29"/>
  <c r="W48" i="29"/>
  <c r="V13" i="29"/>
  <c r="X13" i="29"/>
  <c r="V28" i="29"/>
  <c r="X28" i="29"/>
  <c r="W28" i="29"/>
  <c r="V43" i="29"/>
  <c r="X43" i="29"/>
  <c r="W43" i="29"/>
  <c r="V12" i="29"/>
  <c r="X12" i="29"/>
  <c r="V27" i="29"/>
  <c r="X27" i="29"/>
  <c r="W27" i="29"/>
  <c r="V11" i="29"/>
  <c r="X11" i="29"/>
  <c r="V42" i="29"/>
  <c r="X42" i="29"/>
  <c r="W42" i="29"/>
  <c r="V41" i="29"/>
  <c r="X41" i="29"/>
  <c r="W41" i="29"/>
  <c r="V26" i="29"/>
  <c r="X26" i="29"/>
  <c r="W26" i="29"/>
  <c r="V10" i="29"/>
  <c r="X10" i="29"/>
  <c r="V9" i="29"/>
  <c r="X9" i="29"/>
  <c r="V8" i="29"/>
  <c r="X8" i="29"/>
  <c r="V7" i="29"/>
  <c r="X7" i="29"/>
  <c r="V40" i="29"/>
  <c r="X40" i="29"/>
  <c r="W40" i="29"/>
  <c r="V6" i="29"/>
  <c r="X6" i="29"/>
  <c r="V5" i="29"/>
  <c r="X5" i="29"/>
  <c r="V4" i="29"/>
  <c r="X4" i="29"/>
  <c r="V47" i="29"/>
  <c r="X47" i="29"/>
  <c r="W47" i="29"/>
  <c r="V46" i="29"/>
  <c r="X46" i="29"/>
  <c r="W46" i="29"/>
  <c r="V3" i="29"/>
  <c r="X3" i="29"/>
  <c r="V2" i="29"/>
  <c r="X2" i="29"/>
  <c r="V45" i="29"/>
  <c r="X45" i="29"/>
  <c r="W45" i="29"/>
  <c r="W46" i="27"/>
  <c r="W47" i="27"/>
  <c r="W48" i="27"/>
  <c r="W49" i="27"/>
  <c r="W50" i="27"/>
  <c r="W51" i="27"/>
  <c r="W52" i="27"/>
  <c r="W53" i="27"/>
  <c r="W54" i="27"/>
  <c r="W55" i="27"/>
  <c r="AE20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56" i="27"/>
  <c r="AE19" i="27"/>
  <c r="W57" i="27"/>
  <c r="W58" i="27"/>
  <c r="W59" i="27"/>
  <c r="W60" i="27"/>
  <c r="W61" i="27"/>
  <c r="W62" i="27"/>
  <c r="W63" i="27"/>
  <c r="W64" i="27"/>
  <c r="W65" i="27"/>
  <c r="W66" i="27"/>
  <c r="W67" i="27"/>
  <c r="W68" i="27"/>
  <c r="W69" i="27"/>
  <c r="W70" i="27"/>
  <c r="W71" i="27"/>
  <c r="W72" i="27"/>
  <c r="W73" i="27"/>
  <c r="W74" i="27"/>
  <c r="W75" i="27"/>
  <c r="W76" i="27"/>
  <c r="W77" i="27"/>
  <c r="W78" i="27"/>
  <c r="W79" i="27"/>
  <c r="W80" i="27"/>
  <c r="W81" i="27"/>
  <c r="W82" i="27"/>
  <c r="W83" i="27"/>
  <c r="W84" i="27"/>
  <c r="W85" i="27"/>
  <c r="W86" i="27"/>
  <c r="W87" i="27"/>
  <c r="W88" i="27"/>
  <c r="AE18" i="27"/>
  <c r="AD20" i="27"/>
  <c r="AD19" i="27"/>
  <c r="AD18" i="27"/>
  <c r="AC20" i="27"/>
  <c r="AC19" i="27"/>
  <c r="AC18" i="27"/>
  <c r="AB20" i="27"/>
  <c r="AB19" i="27"/>
  <c r="AB18" i="27"/>
  <c r="AA20" i="27"/>
  <c r="AA19" i="27"/>
  <c r="AA18" i="27"/>
  <c r="Z20" i="27"/>
  <c r="Z19" i="27"/>
  <c r="Z18" i="27"/>
  <c r="X88" i="27"/>
  <c r="X87" i="27"/>
  <c r="V52" i="27"/>
  <c r="X52" i="27"/>
  <c r="V51" i="27"/>
  <c r="X51" i="27"/>
  <c r="V49" i="27"/>
  <c r="X49" i="27"/>
  <c r="V42" i="27"/>
  <c r="X42" i="27"/>
  <c r="AE9" i="28"/>
  <c r="AE8" i="28"/>
  <c r="AE7" i="28"/>
  <c r="AE6" i="28"/>
  <c r="AE5" i="28"/>
  <c r="AE4" i="28"/>
  <c r="AD9" i="28"/>
  <c r="AD8" i="28"/>
  <c r="AD7" i="28"/>
  <c r="AD6" i="28"/>
  <c r="AD5" i="28"/>
  <c r="AD4" i="28"/>
  <c r="AC9" i="28"/>
  <c r="AC8" i="28"/>
  <c r="AC7" i="28"/>
  <c r="AC6" i="28"/>
  <c r="AC5" i="28"/>
  <c r="AC4" i="28"/>
  <c r="AB9" i="28"/>
  <c r="AB8" i="28"/>
  <c r="AB7" i="28"/>
  <c r="AB6" i="28"/>
  <c r="AB5" i="28"/>
  <c r="AB4" i="28"/>
  <c r="AA9" i="28"/>
  <c r="AA8" i="28"/>
  <c r="AA7" i="28"/>
  <c r="AA6" i="28"/>
  <c r="AA5" i="28"/>
  <c r="AA4" i="28"/>
  <c r="Z8" i="28"/>
  <c r="Z9" i="28"/>
  <c r="Z7" i="28"/>
  <c r="Z6" i="28"/>
  <c r="Y7" i="28"/>
  <c r="Y6" i="28"/>
  <c r="Z5" i="28"/>
  <c r="Z4" i="28"/>
  <c r="Y4" i="28"/>
  <c r="Y3" i="28"/>
  <c r="AE3" i="28"/>
  <c r="AD3" i="28"/>
  <c r="AC3" i="28"/>
  <c r="AB3" i="28"/>
  <c r="AA3" i="28"/>
  <c r="Z3" i="28"/>
  <c r="X60" i="28"/>
  <c r="W60" i="28"/>
  <c r="X59" i="28"/>
  <c r="W59" i="28"/>
  <c r="X58" i="28"/>
  <c r="W58" i="28"/>
  <c r="X57" i="28"/>
  <c r="W57" i="28"/>
  <c r="X56" i="28"/>
  <c r="W56" i="28"/>
  <c r="X55" i="28"/>
  <c r="W55" i="28"/>
  <c r="X27" i="28"/>
  <c r="W27" i="28"/>
  <c r="X54" i="28"/>
  <c r="W54" i="28"/>
  <c r="X53" i="28"/>
  <c r="W53" i="28"/>
  <c r="X52" i="28"/>
  <c r="W52" i="28"/>
  <c r="X51" i="28"/>
  <c r="W51" i="28"/>
  <c r="X50" i="28"/>
  <c r="W50" i="28"/>
  <c r="X49" i="28"/>
  <c r="W49" i="28"/>
  <c r="X48" i="28"/>
  <c r="W48" i="28"/>
  <c r="X26" i="28"/>
  <c r="W26" i="28"/>
  <c r="X47" i="28"/>
  <c r="W47" i="28"/>
  <c r="X25" i="28"/>
  <c r="W25" i="28"/>
  <c r="X46" i="28"/>
  <c r="W46" i="28"/>
  <c r="X24" i="28"/>
  <c r="W24" i="28"/>
  <c r="X23" i="28"/>
  <c r="W23" i="28"/>
  <c r="X22" i="28"/>
  <c r="W22" i="28"/>
  <c r="X45" i="28"/>
  <c r="W45" i="28"/>
  <c r="X44" i="28"/>
  <c r="W44" i="28"/>
  <c r="X21" i="28"/>
  <c r="W21" i="28"/>
  <c r="X43" i="28"/>
  <c r="W43" i="28"/>
  <c r="X42" i="28"/>
  <c r="W42" i="28"/>
  <c r="X41" i="28"/>
  <c r="W41" i="28"/>
  <c r="X40" i="28"/>
  <c r="W40" i="28"/>
  <c r="X20" i="28"/>
  <c r="W20" i="28"/>
  <c r="X39" i="28"/>
  <c r="W39" i="28"/>
  <c r="W32" i="28"/>
  <c r="W33" i="28"/>
  <c r="V65" i="28"/>
  <c r="X65" i="28"/>
  <c r="W65" i="28"/>
  <c r="V66" i="28"/>
  <c r="X66" i="28"/>
  <c r="W66" i="28"/>
  <c r="V67" i="28"/>
  <c r="X67" i="28"/>
  <c r="W67" i="28"/>
  <c r="V68" i="28"/>
  <c r="X68" i="28"/>
  <c r="W68" i="28"/>
  <c r="V18" i="28"/>
  <c r="X18" i="28"/>
  <c r="W18" i="28"/>
  <c r="V19" i="28"/>
  <c r="X19" i="28"/>
  <c r="W19" i="28"/>
  <c r="V16" i="28"/>
  <c r="X16" i="28"/>
  <c r="W16" i="28"/>
  <c r="V17" i="28"/>
  <c r="X17" i="28"/>
  <c r="W17" i="28"/>
  <c r="V15" i="28"/>
  <c r="X15" i="28"/>
  <c r="W15" i="28"/>
  <c r="V14" i="28"/>
  <c r="X14" i="28"/>
  <c r="W14" i="28"/>
  <c r="V34" i="28"/>
  <c r="X34" i="28"/>
  <c r="W34" i="28"/>
  <c r="V28" i="28"/>
  <c r="X28" i="28"/>
  <c r="W28" i="28"/>
  <c r="V61" i="28"/>
  <c r="X61" i="28"/>
  <c r="W61" i="28"/>
  <c r="V13" i="28"/>
  <c r="X13" i="28"/>
  <c r="W13" i="28"/>
  <c r="V29" i="28"/>
  <c r="X29" i="28"/>
  <c r="W29" i="28"/>
  <c r="V35" i="28"/>
  <c r="X35" i="28"/>
  <c r="W35" i="28"/>
  <c r="V30" i="28"/>
  <c r="X30" i="28"/>
  <c r="W30" i="28"/>
  <c r="V12" i="28"/>
  <c r="X12" i="28"/>
  <c r="W12" i="28"/>
  <c r="V11" i="28"/>
  <c r="X11" i="28"/>
  <c r="W11" i="28"/>
  <c r="V36" i="28"/>
  <c r="X36" i="28"/>
  <c r="W36" i="28"/>
  <c r="V37" i="28"/>
  <c r="X37" i="28"/>
  <c r="W37" i="28"/>
  <c r="V10" i="28"/>
  <c r="X10" i="28"/>
  <c r="W10" i="28"/>
  <c r="V31" i="28"/>
  <c r="X31" i="28"/>
  <c r="W31" i="28"/>
  <c r="V9" i="28"/>
  <c r="X9" i="28"/>
  <c r="W9" i="28"/>
  <c r="V8" i="28"/>
  <c r="X8" i="28"/>
  <c r="W8" i="28"/>
  <c r="V7" i="28"/>
  <c r="X7" i="28"/>
  <c r="W7" i="28"/>
  <c r="V38" i="28"/>
  <c r="X38" i="28"/>
  <c r="W38" i="28"/>
  <c r="V6" i="28"/>
  <c r="X6" i="28"/>
  <c r="W6" i="28"/>
  <c r="V4" i="28"/>
  <c r="X4" i="28"/>
  <c r="W4" i="28"/>
  <c r="V5" i="28"/>
  <c r="X5" i="28"/>
  <c r="W5" i="28"/>
  <c r="V62" i="28"/>
  <c r="X62" i="28"/>
  <c r="W62" i="28"/>
  <c r="V63" i="28"/>
  <c r="X63" i="28"/>
  <c r="W63" i="28"/>
  <c r="V2" i="28"/>
  <c r="X2" i="28"/>
  <c r="W2" i="28"/>
  <c r="V3" i="28"/>
  <c r="X3" i="28"/>
  <c r="W3" i="28"/>
  <c r="V64" i="28"/>
  <c r="X64" i="28"/>
  <c r="W64" i="28"/>
  <c r="Y3" i="27"/>
  <c r="W3" i="27"/>
  <c r="W4" i="27"/>
  <c r="W5" i="27"/>
  <c r="W6" i="27"/>
  <c r="W7" i="27"/>
  <c r="W8" i="27"/>
  <c r="W9" i="27"/>
  <c r="W10" i="27"/>
  <c r="W11" i="27"/>
  <c r="W12" i="27"/>
  <c r="Z4" i="27"/>
  <c r="AA4" i="27"/>
  <c r="AB4" i="27"/>
  <c r="AC4" i="27"/>
  <c r="AD4" i="27"/>
  <c r="AE4" i="27"/>
  <c r="W13" i="27"/>
  <c r="W14" i="27"/>
  <c r="W15" i="27"/>
  <c r="AE14" i="27"/>
  <c r="AD14" i="27"/>
  <c r="AC14" i="27"/>
  <c r="AB14" i="27"/>
  <c r="AA14" i="27"/>
  <c r="Z14" i="27"/>
  <c r="Y13" i="27"/>
  <c r="V141" i="27"/>
  <c r="X141" i="27"/>
  <c r="V130" i="27"/>
  <c r="X130" i="27"/>
  <c r="V144" i="27"/>
  <c r="X144" i="27"/>
  <c r="V150" i="27"/>
  <c r="X150" i="27"/>
  <c r="V139" i="27"/>
  <c r="X139" i="27"/>
  <c r="V156" i="27"/>
  <c r="X156" i="27"/>
  <c r="V100" i="27"/>
  <c r="X100" i="27"/>
  <c r="V96" i="27"/>
  <c r="X96" i="27"/>
  <c r="V112" i="27"/>
  <c r="X112" i="27"/>
  <c r="V137" i="27"/>
  <c r="X137" i="27"/>
  <c r="V132" i="27"/>
  <c r="X132" i="27"/>
  <c r="V143" i="27"/>
  <c r="X143" i="27"/>
  <c r="V147" i="27"/>
  <c r="X147" i="27"/>
  <c r="V146" i="27"/>
  <c r="X146" i="27"/>
  <c r="V163" i="27"/>
  <c r="X163" i="27"/>
  <c r="V102" i="27"/>
  <c r="X102" i="27"/>
  <c r="V114" i="27"/>
  <c r="X114" i="27"/>
  <c r="V124" i="27"/>
  <c r="X124" i="27"/>
  <c r="V208" i="27"/>
  <c r="X208" i="27"/>
  <c r="V212" i="27"/>
  <c r="X212" i="27"/>
  <c r="V203" i="27"/>
  <c r="X203" i="27"/>
  <c r="V209" i="27"/>
  <c r="X209" i="27"/>
  <c r="V210" i="27"/>
  <c r="X210" i="27"/>
  <c r="V211" i="27"/>
  <c r="X211" i="27"/>
  <c r="V207" i="27"/>
  <c r="X207" i="27"/>
  <c r="V206" i="27"/>
  <c r="X206" i="27"/>
  <c r="V198" i="27"/>
  <c r="X198" i="27"/>
  <c r="V200" i="27"/>
  <c r="X200" i="27"/>
  <c r="V197" i="27"/>
  <c r="X197" i="27"/>
  <c r="V205" i="27"/>
  <c r="X205" i="27"/>
  <c r="V202" i="27"/>
  <c r="X202" i="27"/>
  <c r="V201" i="27"/>
  <c r="X201" i="27"/>
  <c r="V204" i="27"/>
  <c r="X204" i="27"/>
  <c r="V199" i="27"/>
  <c r="X199" i="27"/>
  <c r="V213" i="27"/>
  <c r="X213" i="27"/>
  <c r="V193" i="27"/>
  <c r="X193" i="27"/>
  <c r="V194" i="27"/>
  <c r="X194" i="27"/>
  <c r="V196" i="27"/>
  <c r="X196" i="27"/>
  <c r="V192" i="27"/>
  <c r="X192" i="27"/>
  <c r="V195" i="27"/>
  <c r="X195" i="27"/>
  <c r="V142" i="27"/>
  <c r="X142" i="27"/>
  <c r="V108" i="27"/>
  <c r="X108" i="27"/>
  <c r="V149" i="27"/>
  <c r="X149" i="27"/>
  <c r="V145" i="27"/>
  <c r="X145" i="27"/>
  <c r="V154" i="27"/>
  <c r="X154" i="27"/>
  <c r="V140" i="27"/>
  <c r="X140" i="27"/>
  <c r="V151" i="27"/>
  <c r="X151" i="27"/>
  <c r="V152" i="27"/>
  <c r="X152" i="27"/>
  <c r="V148" i="27"/>
  <c r="X148" i="27"/>
  <c r="V165" i="27"/>
  <c r="X165" i="27"/>
  <c r="V164" i="27"/>
  <c r="X164" i="27"/>
  <c r="V161" i="27"/>
  <c r="X161" i="27"/>
  <c r="V158" i="27"/>
  <c r="X158" i="27"/>
  <c r="V160" i="27"/>
  <c r="X160" i="27"/>
  <c r="V157" i="27"/>
  <c r="X157" i="27"/>
  <c r="V159" i="27"/>
  <c r="X159" i="27"/>
  <c r="V162" i="27"/>
  <c r="X162" i="27"/>
  <c r="V155" i="27"/>
  <c r="X155" i="27"/>
  <c r="V109" i="27"/>
  <c r="X109" i="27"/>
  <c r="V107" i="27"/>
  <c r="X107" i="27"/>
  <c r="V94" i="27"/>
  <c r="X94" i="27"/>
  <c r="V98" i="27"/>
  <c r="X98" i="27"/>
  <c r="V111" i="27"/>
  <c r="X111" i="27"/>
  <c r="V105" i="27"/>
  <c r="X105" i="27"/>
  <c r="V134" i="27"/>
  <c r="X134" i="27"/>
  <c r="V138" i="27"/>
  <c r="X138" i="27"/>
  <c r="V133" i="27"/>
  <c r="X133" i="27"/>
  <c r="X2" i="27"/>
  <c r="V153" i="27"/>
  <c r="X153" i="27"/>
  <c r="X183" i="27"/>
  <c r="X184" i="27"/>
  <c r="V103" i="27"/>
  <c r="X103" i="27"/>
  <c r="V97" i="27"/>
  <c r="X97" i="27"/>
  <c r="V104" i="27"/>
  <c r="X104" i="27"/>
  <c r="V95" i="27"/>
  <c r="X95" i="27"/>
  <c r="V385" i="27"/>
  <c r="X385" i="27"/>
  <c r="V384" i="27"/>
  <c r="X384" i="27"/>
  <c r="V383" i="27"/>
  <c r="X383" i="27"/>
  <c r="V382" i="27"/>
  <c r="X382" i="27"/>
  <c r="V381" i="27"/>
  <c r="X381" i="27"/>
  <c r="V380" i="27"/>
  <c r="X380" i="27"/>
  <c r="V379" i="27"/>
  <c r="X379" i="27"/>
  <c r="V189" i="27"/>
  <c r="X189" i="27"/>
  <c r="V214" i="27"/>
  <c r="X214" i="27"/>
  <c r="V215" i="27"/>
  <c r="X215" i="27"/>
  <c r="V216" i="27"/>
  <c r="X216" i="27"/>
  <c r="V217" i="27"/>
  <c r="X217" i="27"/>
  <c r="V218" i="27"/>
  <c r="X218" i="27"/>
  <c r="V219" i="27"/>
  <c r="X219" i="27"/>
  <c r="V220" i="27"/>
  <c r="X220" i="27"/>
  <c r="V221" i="27"/>
  <c r="X221" i="27"/>
  <c r="V222" i="27"/>
  <c r="X222" i="27"/>
  <c r="V223" i="27"/>
  <c r="X223" i="27"/>
  <c r="V224" i="27"/>
  <c r="X224" i="27"/>
  <c r="V226" i="27"/>
  <c r="X226" i="27"/>
  <c r="V225" i="27"/>
  <c r="X225" i="27"/>
  <c r="V227" i="27"/>
  <c r="X227" i="27"/>
  <c r="V228" i="27"/>
  <c r="X228" i="27"/>
  <c r="V185" i="27"/>
  <c r="X185" i="27"/>
  <c r="V187" i="27"/>
  <c r="X187" i="27"/>
  <c r="V186" i="27"/>
  <c r="X186" i="27"/>
  <c r="V188" i="27"/>
  <c r="X188" i="27"/>
  <c r="V101" i="27"/>
  <c r="X101" i="27"/>
  <c r="V190" i="27"/>
  <c r="X190" i="27"/>
  <c r="V191" i="27"/>
  <c r="X191" i="27"/>
  <c r="V136" i="27"/>
  <c r="X136" i="27"/>
  <c r="V125" i="27"/>
  <c r="X125" i="27"/>
  <c r="V99" i="27"/>
  <c r="X99" i="27"/>
  <c r="V106" i="27"/>
  <c r="X106" i="27"/>
  <c r="V110" i="27"/>
  <c r="X110" i="27"/>
  <c r="V113" i="27"/>
  <c r="X113" i="27"/>
  <c r="V115" i="27"/>
  <c r="X115" i="27"/>
  <c r="V116" i="27"/>
  <c r="X116" i="27"/>
  <c r="V117" i="27"/>
  <c r="X117" i="27"/>
  <c r="V118" i="27"/>
  <c r="X118" i="27"/>
  <c r="V119" i="27"/>
  <c r="X119" i="27"/>
  <c r="V121" i="27"/>
  <c r="X121" i="27"/>
  <c r="V120" i="27"/>
  <c r="X120" i="27"/>
  <c r="V122" i="27"/>
  <c r="X122" i="27"/>
  <c r="V123" i="27"/>
  <c r="X123" i="27"/>
  <c r="V126" i="27"/>
  <c r="X126" i="27"/>
  <c r="V127" i="27"/>
  <c r="X127" i="27"/>
  <c r="V128" i="27"/>
  <c r="X128" i="27"/>
  <c r="V129" i="27"/>
  <c r="X129" i="27"/>
  <c r="V131" i="27"/>
  <c r="X131" i="27"/>
  <c r="V135" i="27"/>
  <c r="X135" i="27"/>
  <c r="V26" i="27"/>
  <c r="X26" i="27"/>
  <c r="V7" i="27"/>
  <c r="X7" i="27"/>
  <c r="V10" i="27"/>
  <c r="X10" i="27"/>
  <c r="V12" i="27"/>
  <c r="X12" i="27"/>
  <c r="V11" i="27"/>
  <c r="X11" i="27"/>
  <c r="V93" i="27"/>
  <c r="X93" i="27"/>
  <c r="V92" i="27"/>
  <c r="X92" i="27"/>
  <c r="V18" i="27"/>
  <c r="X18" i="27"/>
  <c r="V17" i="27"/>
  <c r="X17" i="27"/>
  <c r="V34" i="27"/>
  <c r="X34" i="27"/>
  <c r="V41" i="27"/>
  <c r="X41" i="27"/>
  <c r="V43" i="27"/>
  <c r="X43" i="27"/>
  <c r="V44" i="27"/>
  <c r="X44" i="27"/>
  <c r="V45" i="27"/>
  <c r="X45" i="27"/>
  <c r="V46" i="27"/>
  <c r="X46" i="27"/>
  <c r="V47" i="27"/>
  <c r="X47" i="27"/>
  <c r="V37" i="27"/>
  <c r="X37" i="27"/>
  <c r="V23" i="27"/>
  <c r="X23" i="27"/>
  <c r="V32" i="27"/>
  <c r="X32" i="27"/>
  <c r="V21" i="27"/>
  <c r="X21" i="27"/>
  <c r="X60" i="27"/>
  <c r="X69" i="27"/>
  <c r="X74" i="27"/>
  <c r="X66" i="27"/>
  <c r="X68" i="27"/>
  <c r="X71" i="27"/>
  <c r="X58" i="27"/>
  <c r="X59" i="27"/>
  <c r="X63" i="27"/>
  <c r="X67" i="27"/>
  <c r="X72" i="27"/>
  <c r="X64" i="27"/>
  <c r="X57" i="27"/>
  <c r="X61" i="27"/>
  <c r="X65" i="27"/>
  <c r="X78" i="27"/>
  <c r="X81" i="27"/>
  <c r="X86" i="27"/>
  <c r="X80" i="27"/>
  <c r="X85" i="27"/>
  <c r="X82" i="27"/>
  <c r="X83" i="27"/>
  <c r="V16" i="27"/>
  <c r="X16" i="27"/>
  <c r="V19" i="27"/>
  <c r="X19" i="27"/>
  <c r="V20" i="27"/>
  <c r="X20" i="27"/>
  <c r="V25" i="27"/>
  <c r="X25" i="27"/>
  <c r="V15" i="27"/>
  <c r="X15" i="27"/>
  <c r="V38" i="27"/>
  <c r="X38" i="27"/>
  <c r="V14" i="27"/>
  <c r="X14" i="27"/>
  <c r="V13" i="27"/>
  <c r="X13" i="27"/>
  <c r="V89" i="27"/>
  <c r="X89" i="27"/>
  <c r="V48" i="27"/>
  <c r="X48" i="27"/>
  <c r="V50" i="27"/>
  <c r="X50" i="27"/>
  <c r="V53" i="27"/>
  <c r="X53" i="27"/>
  <c r="V54" i="27"/>
  <c r="X54" i="27"/>
  <c r="V30" i="27"/>
  <c r="X30" i="27"/>
  <c r="V40" i="27"/>
  <c r="X40" i="27"/>
  <c r="X62" i="27"/>
  <c r="X76" i="27"/>
  <c r="X75" i="27"/>
  <c r="X77" i="27"/>
  <c r="X79" i="27"/>
  <c r="X84" i="27"/>
  <c r="X73" i="27"/>
  <c r="X70" i="27"/>
  <c r="V27" i="27"/>
  <c r="X27" i="27"/>
  <c r="V29" i="27"/>
  <c r="X29" i="27"/>
  <c r="V28" i="27"/>
  <c r="X28" i="27"/>
  <c r="V33" i="27"/>
  <c r="X33" i="27"/>
  <c r="V36" i="27"/>
  <c r="X36" i="27"/>
  <c r="V39" i="27"/>
  <c r="X39" i="27"/>
  <c r="V9" i="27"/>
  <c r="X9" i="27"/>
  <c r="V4" i="27"/>
  <c r="X4" i="27"/>
  <c r="V3" i="27"/>
  <c r="X3" i="27"/>
  <c r="V6" i="27"/>
  <c r="X6" i="27"/>
  <c r="V5" i="27"/>
  <c r="X5" i="27"/>
  <c r="V8" i="27"/>
  <c r="X8" i="27"/>
  <c r="V22" i="27"/>
  <c r="X22" i="27"/>
  <c r="V24" i="27"/>
  <c r="X24" i="27"/>
  <c r="V31" i="27"/>
  <c r="X31" i="27"/>
  <c r="V91" i="27"/>
  <c r="X91" i="27"/>
  <c r="V35" i="27"/>
  <c r="X35" i="27"/>
  <c r="V90" i="27"/>
  <c r="X90" i="27"/>
  <c r="W141" i="27"/>
  <c r="W130" i="27"/>
  <c r="W144" i="27"/>
  <c r="W137" i="27"/>
  <c r="W132" i="27"/>
  <c r="W143" i="27"/>
  <c r="W208" i="27"/>
  <c r="W212" i="27"/>
  <c r="W203" i="27"/>
  <c r="W209" i="27"/>
  <c r="W210" i="27"/>
  <c r="W211" i="27"/>
  <c r="W207" i="27"/>
  <c r="W206" i="27"/>
  <c r="W142" i="27"/>
  <c r="W108" i="27"/>
  <c r="W149" i="27"/>
  <c r="W145" i="27"/>
  <c r="W154" i="27"/>
  <c r="W140" i="27"/>
  <c r="W151" i="27"/>
  <c r="W152" i="27"/>
  <c r="W148" i="27"/>
  <c r="W150" i="27"/>
  <c r="W139" i="27"/>
  <c r="W156" i="27"/>
  <c r="W147" i="27"/>
  <c r="W146" i="27"/>
  <c r="W163" i="27"/>
  <c r="W198" i="27"/>
  <c r="W200" i="27"/>
  <c r="W197" i="27"/>
  <c r="W205" i="27"/>
  <c r="W202" i="27"/>
  <c r="W201" i="27"/>
  <c r="W204" i="27"/>
  <c r="W199" i="27"/>
  <c r="W165" i="27"/>
  <c r="W164" i="27"/>
  <c r="W161" i="27"/>
  <c r="W158" i="27"/>
  <c r="W160" i="27"/>
  <c r="W157" i="27"/>
  <c r="W159" i="27"/>
  <c r="W162" i="27"/>
  <c r="W155" i="27"/>
  <c r="W100" i="27"/>
  <c r="W96" i="27"/>
  <c r="W112" i="27"/>
  <c r="W102" i="27"/>
  <c r="W114" i="27"/>
  <c r="W124" i="27"/>
  <c r="W213" i="27"/>
  <c r="W193" i="27"/>
  <c r="W194" i="27"/>
  <c r="W196" i="27"/>
  <c r="W192" i="27"/>
  <c r="W195" i="27"/>
  <c r="W109" i="27"/>
  <c r="W107" i="27"/>
  <c r="W94" i="27"/>
  <c r="W98" i="27"/>
  <c r="W111" i="27"/>
  <c r="W105" i="27"/>
  <c r="W134" i="27"/>
  <c r="W138" i="27"/>
  <c r="W133" i="27"/>
  <c r="W313" i="27"/>
  <c r="W312" i="27"/>
  <c r="W311" i="27"/>
  <c r="W310" i="27"/>
  <c r="W309" i="27"/>
  <c r="W308" i="27"/>
  <c r="W307" i="27"/>
  <c r="W306" i="27"/>
  <c r="W305" i="27"/>
  <c r="W304" i="27"/>
  <c r="W303" i="27"/>
  <c r="W302" i="27"/>
  <c r="W301" i="27"/>
  <c r="W246" i="27"/>
  <c r="V246" i="27"/>
  <c r="W245" i="27"/>
  <c r="V245" i="27"/>
  <c r="W244" i="27"/>
  <c r="V244" i="27"/>
  <c r="W243" i="27"/>
  <c r="V243" i="27"/>
  <c r="W242" i="27"/>
  <c r="V242" i="27"/>
  <c r="W241" i="27"/>
  <c r="V241" i="27"/>
  <c r="W376" i="27"/>
  <c r="V376" i="27"/>
  <c r="W166" i="27"/>
  <c r="W167" i="27"/>
  <c r="W168" i="27"/>
  <c r="W169" i="27"/>
  <c r="W178" i="27"/>
  <c r="W170" i="27"/>
  <c r="W179" i="27"/>
  <c r="W171" i="27"/>
  <c r="W180" i="27"/>
  <c r="W172" i="27"/>
  <c r="W174" i="27"/>
  <c r="W173" i="27"/>
  <c r="W175" i="27"/>
  <c r="W181" i="27"/>
  <c r="W176" i="27"/>
  <c r="W177" i="27"/>
  <c r="W182" i="27"/>
  <c r="W2" i="27"/>
  <c r="W153" i="27"/>
  <c r="W183" i="27"/>
  <c r="W184" i="27"/>
  <c r="W103" i="27"/>
  <c r="W97" i="27"/>
  <c r="W104" i="27"/>
  <c r="W95" i="27"/>
  <c r="W385" i="27"/>
  <c r="W384" i="27"/>
  <c r="W383" i="27"/>
  <c r="W382" i="27"/>
  <c r="W381" i="27"/>
  <c r="W380" i="27"/>
  <c r="W379" i="27"/>
  <c r="W189" i="27"/>
  <c r="W373" i="27"/>
  <c r="V373" i="27"/>
  <c r="W372" i="27"/>
  <c r="V372" i="27"/>
  <c r="W371" i="27"/>
  <c r="V371" i="27"/>
  <c r="W370" i="27"/>
  <c r="V370" i="27"/>
  <c r="W369" i="27"/>
  <c r="V369" i="27"/>
  <c r="W368" i="27"/>
  <c r="V368" i="27"/>
  <c r="W367" i="27"/>
  <c r="V367" i="27"/>
  <c r="W229" i="27"/>
  <c r="W232" i="27"/>
  <c r="W231" i="27"/>
  <c r="W230" i="27"/>
  <c r="W214" i="27"/>
  <c r="W215" i="27"/>
  <c r="W216" i="27"/>
  <c r="W217" i="27"/>
  <c r="W218" i="27"/>
  <c r="W219" i="27"/>
  <c r="W220" i="27"/>
  <c r="W221" i="27"/>
  <c r="W222" i="27"/>
  <c r="W223" i="27"/>
  <c r="W224" i="27"/>
  <c r="W226" i="27"/>
  <c r="W225" i="27"/>
  <c r="W227" i="27"/>
  <c r="W228" i="27"/>
  <c r="W364" i="27"/>
  <c r="W363" i="27"/>
  <c r="W362" i="27"/>
  <c r="W361" i="27"/>
  <c r="W358" i="27"/>
  <c r="V358" i="27"/>
  <c r="W357" i="27"/>
  <c r="V357" i="27"/>
  <c r="W356" i="27"/>
  <c r="V356" i="27"/>
  <c r="W355" i="27"/>
  <c r="W354" i="27"/>
  <c r="V354" i="27"/>
  <c r="W353" i="27"/>
  <c r="V353" i="27"/>
  <c r="W352" i="27"/>
  <c r="W101" i="27"/>
  <c r="W190" i="27"/>
  <c r="W191" i="27"/>
  <c r="W136" i="27"/>
  <c r="W125" i="27"/>
  <c r="W99" i="27"/>
  <c r="W106" i="27"/>
  <c r="W110" i="27"/>
  <c r="W113" i="27"/>
  <c r="W115" i="27"/>
  <c r="W116" i="27"/>
  <c r="W117" i="27"/>
  <c r="W118" i="27"/>
  <c r="W119" i="27"/>
  <c r="W121" i="27"/>
  <c r="W120" i="27"/>
  <c r="W122" i="27"/>
  <c r="W123" i="27"/>
  <c r="W126" i="27"/>
  <c r="W127" i="27"/>
  <c r="W128" i="27"/>
  <c r="W129" i="27"/>
  <c r="W131" i="27"/>
  <c r="W135" i="27"/>
  <c r="W348" i="27"/>
  <c r="V348" i="27"/>
  <c r="W347" i="27"/>
  <c r="V347" i="27"/>
  <c r="W346" i="27"/>
  <c r="V346" i="27"/>
  <c r="W345" i="27"/>
  <c r="W344" i="27"/>
  <c r="V344" i="27"/>
  <c r="W343" i="27"/>
  <c r="V343" i="27"/>
  <c r="W342" i="27"/>
  <c r="V342" i="27"/>
  <c r="W341" i="27"/>
  <c r="W340" i="27"/>
  <c r="V340" i="27"/>
  <c r="W339" i="27"/>
  <c r="V339" i="27"/>
  <c r="W338" i="27"/>
  <c r="V338" i="27"/>
  <c r="W337" i="27"/>
  <c r="V337" i="27"/>
  <c r="W336" i="27"/>
  <c r="V336" i="27"/>
  <c r="W335" i="27"/>
  <c r="V335" i="27"/>
  <c r="W334" i="27"/>
  <c r="V334" i="27"/>
  <c r="W333" i="27"/>
  <c r="V333" i="27"/>
  <c r="W332" i="27"/>
  <c r="V332" i="27"/>
  <c r="W331" i="27"/>
  <c r="V331" i="27"/>
  <c r="W330" i="27"/>
  <c r="V330" i="27"/>
  <c r="W329" i="27"/>
  <c r="W328" i="27"/>
  <c r="Y1" i="24"/>
  <c r="W159" i="24"/>
  <c r="W160" i="24"/>
  <c r="W161" i="24"/>
  <c r="W162" i="24"/>
  <c r="W163" i="24"/>
  <c r="W164" i="24"/>
  <c r="W165" i="24"/>
  <c r="W166" i="24"/>
  <c r="W167" i="24"/>
  <c r="W168" i="24"/>
  <c r="W169" i="24"/>
  <c r="W170" i="24"/>
  <c r="W171" i="24"/>
  <c r="W172" i="24"/>
  <c r="W173" i="24"/>
  <c r="W174" i="24"/>
  <c r="W175" i="24"/>
  <c r="W176" i="24"/>
  <c r="W177" i="24"/>
  <c r="Y9" i="24"/>
  <c r="Y11" i="24"/>
  <c r="AS1" i="24"/>
  <c r="V82" i="24"/>
  <c r="V83" i="24"/>
  <c r="V84" i="24"/>
  <c r="V85" i="24"/>
  <c r="AS9" i="24"/>
  <c r="AS11" i="24"/>
  <c r="AG10" i="7"/>
  <c r="AG12" i="7"/>
  <c r="AF10" i="7"/>
  <c r="AF12" i="7"/>
  <c r="AE10" i="7"/>
  <c r="AE12" i="7"/>
  <c r="AD10" i="7"/>
  <c r="AD12" i="7"/>
  <c r="AC10" i="7"/>
  <c r="AC12" i="7"/>
  <c r="AB10" i="7"/>
  <c r="AB12" i="7"/>
  <c r="AA10" i="7"/>
  <c r="AA12" i="7"/>
  <c r="Z10" i="7"/>
  <c r="Z12" i="7"/>
  <c r="Y10" i="7"/>
  <c r="Y12" i="7"/>
  <c r="X10" i="7"/>
  <c r="X12" i="7"/>
  <c r="W10" i="7"/>
  <c r="W12" i="7"/>
  <c r="V10" i="7"/>
  <c r="V12" i="7"/>
  <c r="AG5" i="7"/>
  <c r="AG8" i="7"/>
  <c r="AG17" i="7"/>
  <c r="AF5" i="7"/>
  <c r="AF8" i="7"/>
  <c r="AF17" i="7"/>
  <c r="AE5" i="7"/>
  <c r="AE8" i="7"/>
  <c r="AE17" i="7"/>
  <c r="AG7" i="7"/>
  <c r="AG4" i="7"/>
  <c r="AG16" i="7"/>
  <c r="AF7" i="7"/>
  <c r="AF4" i="7"/>
  <c r="AF16" i="7"/>
  <c r="AE7" i="7"/>
  <c r="AE4" i="7"/>
  <c r="AE16" i="7"/>
  <c r="AG6" i="7"/>
  <c r="AG15" i="7"/>
  <c r="AF6" i="7"/>
  <c r="AF15" i="7"/>
  <c r="AE6" i="7"/>
  <c r="AE15" i="7"/>
  <c r="AG14" i="7"/>
  <c r="AF14" i="7"/>
  <c r="AE14" i="7"/>
  <c r="AG13" i="7"/>
  <c r="AF13" i="7"/>
  <c r="AE13" i="7"/>
  <c r="AG9" i="7"/>
  <c r="AG3" i="7"/>
  <c r="AF9" i="7"/>
  <c r="AF3" i="7"/>
  <c r="AE9" i="7"/>
  <c r="AE3" i="7"/>
  <c r="AD5" i="7"/>
  <c r="AD8" i="7"/>
  <c r="AD17" i="7"/>
  <c r="AC5" i="7"/>
  <c r="AC8" i="7"/>
  <c r="AC17" i="7"/>
  <c r="AB5" i="7"/>
  <c r="AB8" i="7"/>
  <c r="AB17" i="7"/>
  <c r="AD7" i="7"/>
  <c r="AD4" i="7"/>
  <c r="AD16" i="7"/>
  <c r="AC7" i="7"/>
  <c r="AC4" i="7"/>
  <c r="AC16" i="7"/>
  <c r="AB7" i="7"/>
  <c r="AB4" i="7"/>
  <c r="AB16" i="7"/>
  <c r="AD6" i="7"/>
  <c r="AD15" i="7"/>
  <c r="AC6" i="7"/>
  <c r="AC15" i="7"/>
  <c r="AB6" i="7"/>
  <c r="AB15" i="7"/>
  <c r="AD14" i="7"/>
  <c r="AC14" i="7"/>
  <c r="AB14" i="7"/>
  <c r="AD13" i="7"/>
  <c r="AC13" i="7"/>
  <c r="AB13" i="7"/>
  <c r="AD9" i="7"/>
  <c r="AD3" i="7"/>
  <c r="AC9" i="7"/>
  <c r="AC3" i="7"/>
  <c r="AB9" i="7"/>
  <c r="AB3" i="7"/>
  <c r="AA5" i="7"/>
  <c r="AA8" i="7"/>
  <c r="AA17" i="7"/>
  <c r="Z5" i="7"/>
  <c r="Z8" i="7"/>
  <c r="Z17" i="7"/>
  <c r="Y5" i="7"/>
  <c r="Y8" i="7"/>
  <c r="Y17" i="7"/>
  <c r="AA7" i="7"/>
  <c r="AA4" i="7"/>
  <c r="AA16" i="7"/>
  <c r="Z7" i="7"/>
  <c r="Z4" i="7"/>
  <c r="Z16" i="7"/>
  <c r="Y7" i="7"/>
  <c r="Y4" i="7"/>
  <c r="Y16" i="7"/>
  <c r="AA6" i="7"/>
  <c r="AA15" i="7"/>
  <c r="Z6" i="7"/>
  <c r="Z15" i="7"/>
  <c r="Y6" i="7"/>
  <c r="Y15" i="7"/>
  <c r="AA14" i="7"/>
  <c r="Z14" i="7"/>
  <c r="Y14" i="7"/>
  <c r="AA13" i="7"/>
  <c r="Z13" i="7"/>
  <c r="Y13" i="7"/>
  <c r="AA9" i="7"/>
  <c r="AA3" i="7"/>
  <c r="Z9" i="7"/>
  <c r="Z3" i="7"/>
  <c r="Y9" i="7"/>
  <c r="Y3" i="7"/>
  <c r="X9" i="7"/>
  <c r="X8" i="7"/>
  <c r="X7" i="7"/>
  <c r="X6" i="7"/>
  <c r="X5" i="7"/>
  <c r="X4" i="7"/>
  <c r="X3" i="7"/>
  <c r="W9" i="7"/>
  <c r="W8" i="7"/>
  <c r="W7" i="7"/>
  <c r="W6" i="7"/>
  <c r="W5" i="7"/>
  <c r="W4" i="7"/>
  <c r="W3" i="7"/>
  <c r="X17" i="7"/>
  <c r="W17" i="7"/>
  <c r="X16" i="7"/>
  <c r="W16" i="7"/>
  <c r="X15" i="7"/>
  <c r="W15" i="7"/>
  <c r="X14" i="7"/>
  <c r="W14" i="7"/>
  <c r="X13" i="7"/>
  <c r="W13" i="7"/>
  <c r="V9" i="7"/>
  <c r="V8" i="7"/>
  <c r="V7" i="7"/>
  <c r="V6" i="7"/>
  <c r="V5" i="7"/>
  <c r="V4" i="7"/>
  <c r="V3" i="7"/>
  <c r="V17" i="7"/>
  <c r="V16" i="7"/>
  <c r="V15" i="7"/>
  <c r="V14" i="7"/>
  <c r="V13" i="7"/>
  <c r="AR1" i="24"/>
  <c r="V80" i="24"/>
  <c r="V81" i="24"/>
  <c r="AR9" i="24"/>
  <c r="AR11" i="24"/>
  <c r="AQ1" i="24"/>
  <c r="W67" i="24"/>
  <c r="W68" i="24"/>
  <c r="W69" i="24"/>
  <c r="W70" i="24"/>
  <c r="W71" i="24"/>
  <c r="W72" i="24"/>
  <c r="W73" i="24"/>
  <c r="W74" i="24"/>
  <c r="W75" i="24"/>
  <c r="W76" i="24"/>
  <c r="W77" i="24"/>
  <c r="W78" i="24"/>
  <c r="W79" i="24"/>
  <c r="AQ9" i="24"/>
  <c r="AQ11" i="24"/>
  <c r="AL1" i="24"/>
  <c r="V30" i="24"/>
  <c r="V31" i="24"/>
  <c r="AL9" i="24"/>
  <c r="AL11" i="24"/>
  <c r="AK1" i="24"/>
  <c r="V14" i="24"/>
  <c r="V15" i="24"/>
  <c r="V16" i="24"/>
  <c r="V17" i="24"/>
  <c r="V18" i="24"/>
  <c r="V19" i="24"/>
  <c r="AK9" i="24"/>
  <c r="AK11" i="24"/>
  <c r="W117" i="24"/>
  <c r="W118" i="24"/>
  <c r="W119" i="24"/>
  <c r="W120" i="24"/>
  <c r="W121" i="24"/>
  <c r="W122" i="24"/>
  <c r="W123" i="24"/>
  <c r="W124" i="24"/>
  <c r="W125" i="24"/>
  <c r="W126" i="24"/>
  <c r="W127" i="24"/>
  <c r="W128" i="24"/>
  <c r="W129" i="24"/>
  <c r="W130" i="24"/>
  <c r="W131" i="24"/>
  <c r="W132" i="24"/>
  <c r="W133" i="24"/>
  <c r="W134" i="24"/>
  <c r="AD9" i="24"/>
  <c r="AD11" i="24"/>
  <c r="W116" i="24"/>
  <c r="AC9" i="24"/>
  <c r="AC11" i="24"/>
  <c r="AA9" i="24"/>
  <c r="AA11" i="24"/>
  <c r="Z9" i="24"/>
  <c r="Z11" i="24"/>
  <c r="W188" i="24"/>
  <c r="W189" i="24"/>
  <c r="W190" i="24"/>
  <c r="W191" i="24"/>
  <c r="W192" i="24"/>
  <c r="W193" i="24"/>
  <c r="W194" i="24"/>
  <c r="W195" i="24"/>
  <c r="W196" i="24"/>
  <c r="W197" i="24"/>
  <c r="W198" i="24"/>
  <c r="W199" i="24"/>
  <c r="W200" i="24"/>
  <c r="W201" i="24"/>
  <c r="AT4" i="24"/>
  <c r="AT7" i="24"/>
  <c r="AT16" i="24"/>
  <c r="AT6" i="24"/>
  <c r="AT3" i="24"/>
  <c r="AT15" i="24"/>
  <c r="AT5" i="24"/>
  <c r="AT14" i="24"/>
  <c r="AT13" i="24"/>
  <c r="AT12" i="24"/>
  <c r="AT9" i="24"/>
  <c r="V188" i="24"/>
  <c r="V189" i="24"/>
  <c r="V190" i="24"/>
  <c r="V191" i="24"/>
  <c r="V192" i="24"/>
  <c r="V193" i="24"/>
  <c r="V194" i="24"/>
  <c r="V195" i="24"/>
  <c r="V196" i="24"/>
  <c r="V197" i="24"/>
  <c r="V198" i="24"/>
  <c r="V201" i="24"/>
  <c r="AT8" i="24"/>
  <c r="AT2" i="24"/>
  <c r="AM1" i="24"/>
  <c r="AJ1" i="24"/>
  <c r="AI1" i="24"/>
  <c r="AH1" i="24"/>
  <c r="AB1" i="24"/>
  <c r="W82" i="24"/>
  <c r="W83" i="24"/>
  <c r="W84" i="24"/>
  <c r="W85" i="24"/>
  <c r="AS4" i="24"/>
  <c r="AS7" i="24"/>
  <c r="AS16" i="24"/>
  <c r="AS6" i="24"/>
  <c r="AS3" i="24"/>
  <c r="AS15" i="24"/>
  <c r="AS5" i="24"/>
  <c r="AS14" i="24"/>
  <c r="AS13" i="24"/>
  <c r="AS12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58" i="24"/>
  <c r="W59" i="24"/>
  <c r="W60" i="24"/>
  <c r="W61" i="24"/>
  <c r="W62" i="24"/>
  <c r="W63" i="24"/>
  <c r="W64" i="24"/>
  <c r="W65" i="24"/>
  <c r="W66" i="24"/>
  <c r="AM4" i="24"/>
  <c r="AM7" i="24"/>
  <c r="AM16" i="24"/>
  <c r="AM6" i="24"/>
  <c r="AM3" i="24"/>
  <c r="AM15" i="24"/>
  <c r="AM5" i="24"/>
  <c r="AM14" i="24"/>
  <c r="AM13" i="24"/>
  <c r="AM12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AJ4" i="24"/>
  <c r="AJ7" i="24"/>
  <c r="AJ16" i="24"/>
  <c r="AJ6" i="24"/>
  <c r="AJ3" i="24"/>
  <c r="AJ15" i="24"/>
  <c r="AJ5" i="24"/>
  <c r="AJ14" i="24"/>
  <c r="AJ13" i="24"/>
  <c r="AJ12" i="24"/>
  <c r="W8" i="24"/>
  <c r="W9" i="24"/>
  <c r="W10" i="24"/>
  <c r="W11" i="24"/>
  <c r="W12" i="24"/>
  <c r="W13" i="24"/>
  <c r="AI4" i="24"/>
  <c r="AI7" i="24"/>
  <c r="AI16" i="24"/>
  <c r="AI6" i="24"/>
  <c r="AI3" i="24"/>
  <c r="AI15" i="24"/>
  <c r="AI5" i="24"/>
  <c r="AI14" i="24"/>
  <c r="AI13" i="24"/>
  <c r="AI12" i="24"/>
  <c r="W2" i="24"/>
  <c r="W3" i="24"/>
  <c r="W4" i="24"/>
  <c r="W5" i="24"/>
  <c r="W6" i="24"/>
  <c r="W7" i="24"/>
  <c r="AH4" i="24"/>
  <c r="AH7" i="24"/>
  <c r="AH16" i="24"/>
  <c r="AH6" i="24"/>
  <c r="AH3" i="24"/>
  <c r="AH15" i="24"/>
  <c r="AH5" i="24"/>
  <c r="AH14" i="24"/>
  <c r="AH13" i="24"/>
  <c r="AH12" i="24"/>
  <c r="W30" i="24"/>
  <c r="W31" i="24"/>
  <c r="AE7" i="24"/>
  <c r="AE6" i="24"/>
  <c r="AE4" i="24"/>
  <c r="AE16" i="24"/>
  <c r="AE3" i="24"/>
  <c r="AE15" i="24"/>
  <c r="AE5" i="24"/>
  <c r="AE14" i="24"/>
  <c r="AE13" i="24"/>
  <c r="AE12" i="24"/>
  <c r="AB4" i="24"/>
  <c r="AB7" i="24"/>
  <c r="AB16" i="24"/>
  <c r="AB6" i="24"/>
  <c r="AB3" i="24"/>
  <c r="AB15" i="24"/>
  <c r="AB5" i="24"/>
  <c r="AB14" i="24"/>
  <c r="AB13" i="24"/>
  <c r="AB12" i="24"/>
  <c r="Y4" i="24"/>
  <c r="Y7" i="24"/>
  <c r="Y16" i="24"/>
  <c r="Y6" i="24"/>
  <c r="Y3" i="24"/>
  <c r="Y15" i="24"/>
  <c r="Y5" i="24"/>
  <c r="Y14" i="24"/>
  <c r="Y13" i="24"/>
  <c r="Y12" i="24"/>
  <c r="AE9" i="24"/>
  <c r="AE2" i="24"/>
  <c r="W371" i="24"/>
  <c r="W370" i="24"/>
  <c r="W369" i="24"/>
  <c r="W368" i="24"/>
  <c r="W367" i="24"/>
  <c r="W366" i="24"/>
  <c r="W365" i="24"/>
  <c r="W364" i="24"/>
  <c r="W363" i="24"/>
  <c r="W362" i="24"/>
  <c r="W361" i="24"/>
  <c r="W360" i="24"/>
  <c r="W359" i="24"/>
  <c r="W304" i="24"/>
  <c r="V304" i="24"/>
  <c r="W303" i="24"/>
  <c r="V303" i="24"/>
  <c r="W302" i="24"/>
  <c r="V302" i="24"/>
  <c r="W301" i="24"/>
  <c r="V301" i="24"/>
  <c r="W300" i="24"/>
  <c r="V300" i="24"/>
  <c r="W299" i="24"/>
  <c r="V299" i="24"/>
  <c r="W291" i="24"/>
  <c r="V291" i="24"/>
  <c r="W290" i="24"/>
  <c r="W289" i="24"/>
  <c r="W288" i="24"/>
  <c r="W287" i="24"/>
  <c r="W286" i="24"/>
  <c r="W285" i="24"/>
  <c r="W284" i="24"/>
  <c r="W283" i="24"/>
  <c r="W282" i="24"/>
  <c r="W281" i="24"/>
  <c r="W280" i="24"/>
  <c r="W279" i="24"/>
  <c r="W278" i="24"/>
  <c r="W277" i="24"/>
  <c r="W276" i="24"/>
  <c r="W275" i="24"/>
  <c r="W274" i="24"/>
  <c r="W203" i="24"/>
  <c r="W186" i="24"/>
  <c r="V186" i="24"/>
  <c r="W184" i="24"/>
  <c r="V184" i="24"/>
  <c r="W183" i="24"/>
  <c r="V183" i="24"/>
  <c r="W182" i="24"/>
  <c r="V182" i="24"/>
  <c r="W181" i="24"/>
  <c r="V181" i="24"/>
  <c r="W180" i="24"/>
  <c r="V180" i="24"/>
  <c r="W179" i="24"/>
  <c r="V179" i="24"/>
  <c r="W178" i="24"/>
  <c r="V178" i="24"/>
  <c r="V173" i="24"/>
  <c r="V172" i="24"/>
  <c r="V171" i="24"/>
  <c r="V170" i="24"/>
  <c r="V169" i="24"/>
  <c r="V168" i="24"/>
  <c r="V167" i="24"/>
  <c r="V166" i="24"/>
  <c r="V165" i="24"/>
  <c r="V164" i="24"/>
  <c r="V163" i="24"/>
  <c r="V162" i="24"/>
  <c r="V161" i="24"/>
  <c r="V160" i="24"/>
  <c r="V159" i="24"/>
  <c r="W157" i="24"/>
  <c r="W156" i="24"/>
  <c r="W155" i="24"/>
  <c r="W154" i="24"/>
  <c r="W152" i="24"/>
  <c r="V152" i="24"/>
  <c r="W151" i="24"/>
  <c r="V151" i="24"/>
  <c r="W150" i="24"/>
  <c r="V150" i="24"/>
  <c r="W149" i="24"/>
  <c r="V149" i="24"/>
  <c r="W147" i="24"/>
  <c r="V147" i="24"/>
  <c r="W146" i="24"/>
  <c r="V146" i="24"/>
  <c r="W145" i="24"/>
  <c r="V145" i="24"/>
  <c r="W144" i="24"/>
  <c r="W143" i="24"/>
  <c r="V143" i="24"/>
  <c r="W142" i="24"/>
  <c r="V142" i="24"/>
  <c r="W141" i="24"/>
  <c r="W139" i="24"/>
  <c r="V139" i="24"/>
  <c r="W138" i="24"/>
  <c r="V138" i="24"/>
  <c r="W137" i="24"/>
  <c r="V137" i="24"/>
  <c r="W136" i="24"/>
  <c r="V136" i="24"/>
  <c r="W135" i="24"/>
  <c r="V135" i="24"/>
  <c r="V134" i="24"/>
  <c r="V133" i="24"/>
  <c r="V132" i="24"/>
  <c r="V131" i="24"/>
  <c r="V130" i="24"/>
  <c r="V129" i="24"/>
  <c r="V128" i="24"/>
  <c r="V127" i="24"/>
  <c r="V126" i="24"/>
  <c r="V125" i="24"/>
  <c r="V124" i="24"/>
  <c r="V123" i="24"/>
  <c r="V122" i="24"/>
  <c r="V121" i="24"/>
  <c r="V120" i="24"/>
  <c r="V119" i="24"/>
  <c r="V118" i="24"/>
  <c r="V117" i="24"/>
  <c r="V116" i="24"/>
  <c r="W114" i="24"/>
  <c r="V114" i="24"/>
  <c r="W113" i="24"/>
  <c r="V113" i="24"/>
  <c r="W112" i="24"/>
  <c r="V112" i="24"/>
  <c r="W111" i="24"/>
  <c r="W110" i="24"/>
  <c r="V110" i="24"/>
  <c r="W109" i="24"/>
  <c r="V109" i="24"/>
  <c r="W108" i="24"/>
  <c r="V108" i="24"/>
  <c r="W107" i="24"/>
  <c r="W106" i="24"/>
  <c r="V106" i="24"/>
  <c r="W105" i="24"/>
  <c r="V105" i="24"/>
  <c r="W104" i="24"/>
  <c r="V104" i="24"/>
  <c r="W103" i="24"/>
  <c r="V103" i="24"/>
  <c r="W102" i="24"/>
  <c r="V102" i="24"/>
  <c r="W101" i="24"/>
  <c r="V101" i="24"/>
  <c r="W100" i="24"/>
  <c r="V100" i="24"/>
  <c r="W99" i="24"/>
  <c r="V99" i="24"/>
  <c r="W98" i="24"/>
  <c r="V98" i="24"/>
  <c r="W97" i="24"/>
  <c r="V97" i="24"/>
  <c r="W96" i="24"/>
  <c r="V96" i="24"/>
  <c r="W95" i="24"/>
  <c r="W94" i="24"/>
  <c r="W86" i="24"/>
  <c r="V86" i="24"/>
  <c r="W81" i="24"/>
  <c r="W80" i="24"/>
  <c r="V79" i="24"/>
  <c r="V78" i="24"/>
  <c r="V77" i="24"/>
  <c r="V76" i="24"/>
  <c r="V75" i="24"/>
  <c r="V74" i="24"/>
  <c r="V73" i="24"/>
  <c r="V72" i="24"/>
  <c r="V71" i="24"/>
  <c r="V70" i="24"/>
  <c r="V69" i="24"/>
  <c r="V68" i="24"/>
  <c r="V67" i="24"/>
  <c r="W93" i="24"/>
  <c r="W92" i="24"/>
  <c r="V92" i="24"/>
  <c r="W91" i="24"/>
  <c r="V91" i="24"/>
  <c r="W90" i="24"/>
  <c r="V90" i="24"/>
  <c r="W89" i="24"/>
  <c r="V89" i="24"/>
  <c r="W88" i="24"/>
  <c r="V44" i="24"/>
  <c r="V43" i="24"/>
  <c r="V42" i="24"/>
  <c r="V41" i="24"/>
  <c r="V40" i="24"/>
  <c r="V39" i="24"/>
  <c r="V38" i="24"/>
  <c r="V37" i="24"/>
  <c r="V36" i="24"/>
  <c r="V35" i="24"/>
  <c r="V34" i="24"/>
  <c r="V33" i="24"/>
  <c r="V32" i="24"/>
  <c r="V13" i="24"/>
  <c r="V12" i="24"/>
  <c r="V11" i="24"/>
  <c r="V10" i="24"/>
  <c r="AP9" i="24"/>
  <c r="AO9" i="24"/>
  <c r="AN9" i="24"/>
  <c r="AM9" i="24"/>
  <c r="AJ9" i="24"/>
  <c r="V8" i="24"/>
  <c r="V9" i="24"/>
  <c r="AI9" i="24"/>
  <c r="V2" i="24"/>
  <c r="V3" i="24"/>
  <c r="V4" i="24"/>
  <c r="V5" i="24"/>
  <c r="V6" i="24"/>
  <c r="V7" i="24"/>
  <c r="AH9" i="24"/>
  <c r="AG9" i="24"/>
  <c r="AF9" i="24"/>
  <c r="AB9" i="24"/>
  <c r="AS8" i="24"/>
  <c r="AR8" i="24"/>
  <c r="AQ8" i="24"/>
  <c r="AO8" i="24"/>
  <c r="AN8" i="24"/>
  <c r="AL8" i="24"/>
  <c r="AK8" i="24"/>
  <c r="AI8" i="24"/>
  <c r="AH8" i="24"/>
  <c r="AG8" i="24"/>
  <c r="AF8" i="24"/>
  <c r="AD8" i="24"/>
  <c r="AC8" i="24"/>
  <c r="AB8" i="24"/>
  <c r="AA8" i="24"/>
  <c r="Z8" i="24"/>
  <c r="AQ7" i="24"/>
  <c r="AP7" i="24"/>
  <c r="AO7" i="24"/>
  <c r="AN7" i="24"/>
  <c r="AK7" i="24"/>
  <c r="AF7" i="24"/>
  <c r="AD7" i="24"/>
  <c r="AA7" i="24"/>
  <c r="Z7" i="24"/>
  <c r="AR4" i="24"/>
  <c r="AP4" i="24"/>
  <c r="AL4" i="24"/>
  <c r="AQ6" i="24"/>
  <c r="AP6" i="24"/>
  <c r="AO6" i="24"/>
  <c r="AN6" i="24"/>
  <c r="AK6" i="24"/>
  <c r="AF6" i="24"/>
  <c r="AD6" i="24"/>
  <c r="AA6" i="24"/>
  <c r="Z6" i="24"/>
  <c r="AR3" i="24"/>
  <c r="AP3" i="24"/>
  <c r="AL3" i="24"/>
  <c r="AR5" i="24"/>
  <c r="AQ5" i="24"/>
  <c r="AP5" i="24"/>
  <c r="AO5" i="24"/>
  <c r="AN5" i="24"/>
  <c r="AL5" i="24"/>
  <c r="AK5" i="24"/>
  <c r="AG5" i="24"/>
  <c r="AF5" i="24"/>
  <c r="AD5" i="24"/>
  <c r="AC5" i="24"/>
  <c r="AA5" i="24"/>
  <c r="Z5" i="24"/>
  <c r="AQ4" i="24"/>
  <c r="AO4" i="24"/>
  <c r="AN4" i="24"/>
  <c r="AK4" i="24"/>
  <c r="AG4" i="24"/>
  <c r="AF4" i="24"/>
  <c r="AD4" i="24"/>
  <c r="AC4" i="24"/>
  <c r="AA4" i="24"/>
  <c r="Z4" i="24"/>
  <c r="AQ3" i="24"/>
  <c r="AO3" i="24"/>
  <c r="AN3" i="24"/>
  <c r="AK3" i="24"/>
  <c r="AG3" i="24"/>
  <c r="AF3" i="24"/>
  <c r="AD3" i="24"/>
  <c r="AC3" i="24"/>
  <c r="AA3" i="24"/>
  <c r="Z3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D2" i="24"/>
  <c r="AC2" i="24"/>
  <c r="AB2" i="24"/>
  <c r="AA2" i="24"/>
  <c r="Z2" i="24"/>
  <c r="Y2" i="24"/>
  <c r="AP1" i="24"/>
  <c r="AO1" i="24"/>
  <c r="AN1" i="24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AD7" i="13"/>
  <c r="AD6" i="13"/>
  <c r="AD9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AD8" i="13"/>
  <c r="AD5" i="13"/>
  <c r="AD4" i="13"/>
  <c r="AD3" i="13"/>
  <c r="W116" i="13"/>
  <c r="AC9" i="13"/>
  <c r="V116" i="13"/>
  <c r="AC8" i="13"/>
  <c r="AC5" i="13"/>
  <c r="AC4" i="13"/>
  <c r="AC3" i="13"/>
  <c r="AC2" i="13"/>
  <c r="AD2" i="13"/>
  <c r="W165" i="13"/>
  <c r="W166" i="13"/>
  <c r="W167" i="13"/>
  <c r="W168" i="13"/>
  <c r="W169" i="13"/>
  <c r="W170" i="13"/>
  <c r="W171" i="13"/>
  <c r="W172" i="13"/>
  <c r="W173" i="13"/>
  <c r="AA9" i="13"/>
  <c r="V165" i="13"/>
  <c r="V166" i="13"/>
  <c r="V167" i="13"/>
  <c r="V168" i="13"/>
  <c r="V169" i="13"/>
  <c r="V170" i="13"/>
  <c r="V171" i="13"/>
  <c r="V172" i="13"/>
  <c r="V173" i="13"/>
  <c r="AA8" i="13"/>
  <c r="AA7" i="13"/>
  <c r="AA6" i="13"/>
  <c r="AA5" i="13"/>
  <c r="AA4" i="13"/>
  <c r="AA3" i="13"/>
  <c r="AA2" i="13"/>
  <c r="W159" i="13"/>
  <c r="W160" i="13"/>
  <c r="W161" i="13"/>
  <c r="W162" i="13"/>
  <c r="W163" i="13"/>
  <c r="W164" i="13"/>
  <c r="Z2" i="13"/>
  <c r="Z9" i="13"/>
  <c r="V159" i="13"/>
  <c r="V160" i="13"/>
  <c r="V161" i="13"/>
  <c r="V162" i="13"/>
  <c r="V163" i="13"/>
  <c r="V164" i="13"/>
  <c r="Z8" i="13"/>
  <c r="Z7" i="13"/>
  <c r="Z6" i="13"/>
  <c r="Z5" i="13"/>
  <c r="Z4" i="13"/>
  <c r="Z3" i="13"/>
  <c r="Y1" i="13"/>
  <c r="W175" i="13"/>
  <c r="W176" i="13"/>
  <c r="W177" i="13"/>
  <c r="W174" i="13"/>
  <c r="Y9" i="13"/>
  <c r="Y7" i="13"/>
  <c r="Y6" i="13"/>
  <c r="Y5" i="13"/>
  <c r="Y4" i="13"/>
  <c r="Y3" i="13"/>
  <c r="Y2" i="13"/>
  <c r="AB9" i="13"/>
  <c r="AB8" i="13"/>
  <c r="AB7" i="13"/>
  <c r="AB6" i="13"/>
  <c r="AB5" i="13"/>
  <c r="AB4" i="13"/>
  <c r="AB3" i="13"/>
  <c r="AB2" i="13"/>
  <c r="AB1" i="13"/>
  <c r="W14" i="13"/>
  <c r="W15" i="13"/>
  <c r="W16" i="13"/>
  <c r="W17" i="13"/>
  <c r="W18" i="13"/>
  <c r="W19" i="13"/>
  <c r="W30" i="13"/>
  <c r="W31" i="13"/>
  <c r="W36" i="13"/>
  <c r="W37" i="13"/>
  <c r="W38" i="13"/>
  <c r="W39" i="13"/>
  <c r="W40" i="13"/>
  <c r="W41" i="13"/>
  <c r="W42" i="13"/>
  <c r="W43" i="13"/>
  <c r="W44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AG9" i="13"/>
  <c r="V14" i="13"/>
  <c r="V15" i="13"/>
  <c r="V16" i="13"/>
  <c r="V17" i="13"/>
  <c r="V18" i="13"/>
  <c r="V19" i="13"/>
  <c r="V30" i="13"/>
  <c r="V31" i="13"/>
  <c r="V36" i="13"/>
  <c r="V37" i="13"/>
  <c r="V38" i="13"/>
  <c r="V39" i="13"/>
  <c r="V40" i="13"/>
  <c r="V41" i="13"/>
  <c r="V42" i="13"/>
  <c r="V43" i="13"/>
  <c r="V44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AG8" i="13"/>
  <c r="AG5" i="13"/>
  <c r="AG4" i="13"/>
  <c r="AG3" i="13"/>
  <c r="AG2" i="13"/>
  <c r="V32" i="13"/>
  <c r="V33" i="13"/>
  <c r="V34" i="13"/>
  <c r="V35" i="13"/>
  <c r="AF9" i="13"/>
  <c r="AF8" i="13"/>
  <c r="W32" i="13"/>
  <c r="W33" i="13"/>
  <c r="W34" i="13"/>
  <c r="W35" i="13"/>
  <c r="AF7" i="13"/>
  <c r="AF6" i="13"/>
  <c r="AF5" i="13"/>
  <c r="AF4" i="13"/>
  <c r="AF3" i="13"/>
  <c r="AF2" i="13"/>
  <c r="W20" i="13"/>
  <c r="W21" i="13"/>
  <c r="W22" i="13"/>
  <c r="W23" i="13"/>
  <c r="W24" i="13"/>
  <c r="W25" i="13"/>
  <c r="W26" i="13"/>
  <c r="W27" i="13"/>
  <c r="W28" i="13"/>
  <c r="W29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AE9" i="13"/>
  <c r="AE5" i="13"/>
  <c r="AE4" i="13"/>
  <c r="AE3" i="13"/>
  <c r="AE2" i="13"/>
  <c r="AQ8" i="13"/>
  <c r="AQ1" i="13"/>
  <c r="AQ9" i="13"/>
  <c r="AQ7" i="13"/>
  <c r="AQ6" i="13"/>
  <c r="AQ5" i="13"/>
  <c r="AQ4" i="13"/>
  <c r="AQ3" i="13"/>
  <c r="AQ2" i="13"/>
  <c r="W67" i="13"/>
  <c r="W68" i="13"/>
  <c r="W69" i="13"/>
  <c r="W70" i="13"/>
  <c r="W71" i="13"/>
  <c r="W72" i="13"/>
  <c r="AP9" i="13"/>
  <c r="AM9" i="13"/>
  <c r="AJ9" i="13"/>
  <c r="V88" i="13"/>
  <c r="V89" i="13"/>
  <c r="V90" i="13"/>
  <c r="V91" i="13"/>
  <c r="AS9" i="13"/>
  <c r="V86" i="13"/>
  <c r="V87" i="13"/>
  <c r="AR9" i="13"/>
  <c r="AO9" i="13"/>
  <c r="AN9" i="13"/>
  <c r="AL9" i="13"/>
  <c r="AK9" i="13"/>
  <c r="V8" i="13"/>
  <c r="V9" i="13"/>
  <c r="V10" i="13"/>
  <c r="V11" i="13"/>
  <c r="V12" i="13"/>
  <c r="V13" i="13"/>
  <c r="AI9" i="13"/>
  <c r="V2" i="13"/>
  <c r="V3" i="13"/>
  <c r="V4" i="13"/>
  <c r="V5" i="13"/>
  <c r="V6" i="13"/>
  <c r="V7" i="13"/>
  <c r="AH9" i="13"/>
  <c r="AO8" i="13"/>
  <c r="AN8" i="13"/>
  <c r="AO7" i="13"/>
  <c r="AO6" i="13"/>
  <c r="AO5" i="13"/>
  <c r="AO4" i="13"/>
  <c r="AO3" i="13"/>
  <c r="AO2" i="13"/>
  <c r="AN7" i="13"/>
  <c r="AN6" i="13"/>
  <c r="AN5" i="13"/>
  <c r="AN4" i="13"/>
  <c r="AN3" i="13"/>
  <c r="AN2" i="13"/>
  <c r="AO1" i="13"/>
  <c r="AN1" i="13"/>
  <c r="AM1" i="13"/>
  <c r="AK8" i="13"/>
  <c r="AK2" i="13"/>
  <c r="AK3" i="13"/>
  <c r="AK4" i="13"/>
  <c r="AK5" i="13"/>
  <c r="AK6" i="13"/>
  <c r="AK7" i="13"/>
  <c r="AK1" i="13"/>
  <c r="AJ1" i="13"/>
  <c r="AR8" i="13"/>
  <c r="W86" i="13"/>
  <c r="W87" i="13"/>
  <c r="AR5" i="13"/>
  <c r="AR4" i="13"/>
  <c r="AR3" i="13"/>
  <c r="AR2" i="13"/>
  <c r="AS8" i="13"/>
  <c r="AL8" i="13"/>
  <c r="AI8" i="13"/>
  <c r="AH8" i="13"/>
  <c r="W88" i="13"/>
  <c r="W89" i="13"/>
  <c r="W90" i="13"/>
  <c r="W91" i="13"/>
  <c r="AS4" i="13"/>
  <c r="AS7" i="13"/>
  <c r="BB6" i="13"/>
  <c r="BA6" i="13"/>
  <c r="AP4" i="13"/>
  <c r="AP7" i="13"/>
  <c r="AZ6" i="13"/>
  <c r="AM4" i="13"/>
  <c r="AM7" i="13"/>
  <c r="AY6" i="13"/>
  <c r="AL4" i="13"/>
  <c r="AX6" i="13"/>
  <c r="AJ4" i="13"/>
  <c r="AJ7" i="13"/>
  <c r="AW6" i="13"/>
  <c r="W8" i="13"/>
  <c r="W9" i="13"/>
  <c r="W10" i="13"/>
  <c r="W11" i="13"/>
  <c r="W12" i="13"/>
  <c r="W13" i="13"/>
  <c r="AI4" i="13"/>
  <c r="AI7" i="13"/>
  <c r="AV6" i="13"/>
  <c r="AS6" i="13"/>
  <c r="AS3" i="13"/>
  <c r="BB5" i="13"/>
  <c r="BA5" i="13"/>
  <c r="AP6" i="13"/>
  <c r="AP3" i="13"/>
  <c r="AZ5" i="13"/>
  <c r="AM6" i="13"/>
  <c r="AM3" i="13"/>
  <c r="AY5" i="13"/>
  <c r="AL3" i="13"/>
  <c r="AX5" i="13"/>
  <c r="AJ6" i="13"/>
  <c r="AJ3" i="13"/>
  <c r="AW5" i="13"/>
  <c r="AI6" i="13"/>
  <c r="AI3" i="13"/>
  <c r="AV5" i="13"/>
  <c r="AS5" i="13"/>
  <c r="BB4" i="13"/>
  <c r="BA4" i="13"/>
  <c r="AP5" i="13"/>
  <c r="AZ4" i="13"/>
  <c r="AM5" i="13"/>
  <c r="AY4" i="13"/>
  <c r="AL5" i="13"/>
  <c r="AX4" i="13"/>
  <c r="AJ5" i="13"/>
  <c r="AW4" i="13"/>
  <c r="AI5" i="13"/>
  <c r="AV4" i="13"/>
  <c r="BB3" i="13"/>
  <c r="BA3" i="13"/>
  <c r="AZ3" i="13"/>
  <c r="AY3" i="13"/>
  <c r="AX3" i="13"/>
  <c r="AW3" i="13"/>
  <c r="AV3" i="13"/>
  <c r="BB2" i="13"/>
  <c r="BA2" i="13"/>
  <c r="AZ2" i="13"/>
  <c r="AY2" i="13"/>
  <c r="AX2" i="13"/>
  <c r="AW2" i="13"/>
  <c r="AV2" i="13"/>
  <c r="AS1" i="13"/>
  <c r="BB1" i="13"/>
  <c r="AR1" i="13"/>
  <c r="BA1" i="13"/>
  <c r="AP1" i="13"/>
  <c r="AZ1" i="13"/>
  <c r="AY1" i="13"/>
  <c r="AL1" i="13"/>
  <c r="AX1" i="13"/>
  <c r="AW1" i="13"/>
  <c r="AI1" i="13"/>
  <c r="AV1" i="13"/>
  <c r="AH1" i="13"/>
  <c r="AU1" i="13"/>
  <c r="W2" i="13"/>
  <c r="W3" i="13"/>
  <c r="W4" i="13"/>
  <c r="W5" i="13"/>
  <c r="W6" i="13"/>
  <c r="W7" i="13"/>
  <c r="AH4" i="13"/>
  <c r="AH7" i="13"/>
  <c r="AU6" i="13"/>
  <c r="AH6" i="13"/>
  <c r="AH3" i="13"/>
  <c r="AU5" i="13"/>
  <c r="AH5" i="13"/>
  <c r="AU4" i="13"/>
  <c r="AU3" i="13"/>
  <c r="AU2" i="13"/>
  <c r="AL2" i="13"/>
  <c r="AS2" i="13"/>
  <c r="AH2" i="13"/>
  <c r="AP2" i="13"/>
  <c r="AM2" i="13"/>
  <c r="AJ2" i="13"/>
  <c r="AI2" i="13"/>
  <c r="W92" i="13"/>
  <c r="W202" i="13"/>
  <c r="W188" i="13"/>
  <c r="W189" i="13"/>
  <c r="W190" i="13"/>
  <c r="W191" i="13"/>
  <c r="W192" i="13"/>
  <c r="W193" i="13"/>
  <c r="W194" i="13"/>
  <c r="W195" i="13"/>
  <c r="W196" i="13"/>
  <c r="W197" i="13"/>
  <c r="W198" i="13"/>
  <c r="W199" i="13"/>
  <c r="W200" i="13"/>
  <c r="W186" i="13"/>
  <c r="W181" i="13"/>
  <c r="W184" i="13"/>
  <c r="W183" i="13"/>
  <c r="W182" i="13"/>
  <c r="W180" i="13"/>
  <c r="W179" i="13"/>
  <c r="W178" i="13"/>
  <c r="W149" i="13"/>
  <c r="W150" i="13"/>
  <c r="W151" i="13"/>
  <c r="W152" i="13"/>
  <c r="W147" i="13"/>
  <c r="W145" i="13"/>
  <c r="W144" i="13"/>
  <c r="W143" i="13"/>
  <c r="W139" i="13"/>
  <c r="W137" i="13"/>
  <c r="W138" i="13"/>
  <c r="W135" i="13"/>
  <c r="W136" i="13"/>
  <c r="W114" i="13"/>
  <c r="W113" i="13"/>
  <c r="W103" i="13"/>
  <c r="W102" i="13"/>
  <c r="W101" i="13"/>
  <c r="W100" i="13"/>
  <c r="W99" i="13"/>
  <c r="W97" i="13"/>
  <c r="W98" i="13"/>
  <c r="W96" i="13"/>
  <c r="S6" i="7"/>
  <c r="S5" i="7"/>
  <c r="S4" i="7"/>
  <c r="S3" i="7"/>
  <c r="Q6" i="7"/>
  <c r="Q5" i="7"/>
  <c r="Q4" i="7"/>
  <c r="Q3" i="7"/>
  <c r="W111" i="13"/>
  <c r="V71" i="13"/>
  <c r="V69" i="13"/>
  <c r="V70" i="13"/>
  <c r="V68" i="13"/>
  <c r="V298" i="13"/>
  <c r="W298" i="13"/>
  <c r="V299" i="13"/>
  <c r="W299" i="13"/>
  <c r="V300" i="13"/>
  <c r="W300" i="13"/>
  <c r="V301" i="13"/>
  <c r="W301" i="13"/>
  <c r="V302" i="13"/>
  <c r="W302" i="13"/>
  <c r="V303" i="13"/>
  <c r="W303" i="13"/>
  <c r="W370" i="13"/>
  <c r="W369" i="13"/>
  <c r="W368" i="13"/>
  <c r="W367" i="13"/>
  <c r="W366" i="13"/>
  <c r="W365" i="13"/>
  <c r="W364" i="13"/>
  <c r="W363" i="13"/>
  <c r="W362" i="13"/>
  <c r="W361" i="13"/>
  <c r="W360" i="13"/>
  <c r="W359" i="13"/>
  <c r="W358" i="13"/>
  <c r="W157" i="13"/>
  <c r="W156" i="13"/>
  <c r="W155" i="13"/>
  <c r="W154" i="13"/>
  <c r="W141" i="13"/>
  <c r="V97" i="13"/>
  <c r="W106" i="13"/>
  <c r="V106" i="13"/>
  <c r="V184" i="13"/>
  <c r="V181" i="13"/>
  <c r="W105" i="13"/>
  <c r="V105" i="13"/>
  <c r="W104" i="13"/>
  <c r="V104" i="13"/>
  <c r="V147" i="13"/>
  <c r="W146" i="13"/>
  <c r="V146" i="13"/>
  <c r="W290" i="13"/>
  <c r="V290" i="13"/>
  <c r="W142" i="13"/>
  <c r="V142" i="13"/>
  <c r="W94" i="13"/>
  <c r="V103" i="13"/>
  <c r="V102" i="13"/>
  <c r="W110" i="13"/>
  <c r="V110" i="13"/>
  <c r="V143" i="13"/>
  <c r="V183" i="13"/>
  <c r="W95" i="13"/>
  <c r="W108" i="13"/>
  <c r="V108" i="13"/>
  <c r="W109" i="13"/>
  <c r="V109" i="13"/>
  <c r="W107" i="13"/>
  <c r="W112" i="13"/>
  <c r="V112" i="13"/>
  <c r="V145" i="13"/>
  <c r="V182" i="13"/>
  <c r="V101" i="13"/>
  <c r="V100" i="13"/>
  <c r="V99" i="13"/>
  <c r="V98" i="13"/>
  <c r="V96" i="13"/>
  <c r="V180" i="13"/>
  <c r="V179" i="13"/>
  <c r="V178" i="13"/>
  <c r="V113" i="13"/>
  <c r="V114" i="13"/>
  <c r="W289" i="13"/>
  <c r="W288" i="13"/>
  <c r="W287" i="13"/>
  <c r="W286" i="13"/>
  <c r="W285" i="13"/>
  <c r="W284" i="13"/>
  <c r="W283" i="13"/>
  <c r="W282" i="13"/>
  <c r="W281" i="13"/>
  <c r="W280" i="13"/>
  <c r="W279" i="13"/>
  <c r="W278" i="13"/>
  <c r="W277" i="13"/>
  <c r="W276" i="13"/>
  <c r="W275" i="13"/>
  <c r="W274" i="13"/>
  <c r="W273" i="13"/>
  <c r="V194" i="13"/>
  <c r="V193" i="13"/>
  <c r="V192" i="13"/>
  <c r="V191" i="13"/>
  <c r="V190" i="13"/>
  <c r="V189" i="13"/>
  <c r="V188" i="13"/>
  <c r="V198" i="13"/>
  <c r="V197" i="13"/>
  <c r="V196" i="13"/>
  <c r="V195" i="13"/>
  <c r="V92" i="13"/>
  <c r="V139" i="13"/>
  <c r="V136" i="13"/>
  <c r="V135" i="13"/>
  <c r="V138" i="13"/>
  <c r="V137" i="13"/>
  <c r="V186" i="13"/>
  <c r="V152" i="13"/>
  <c r="V151" i="13"/>
  <c r="V150" i="13"/>
  <c r="V149" i="13"/>
  <c r="M1" i="7"/>
  <c r="L1" i="7"/>
  <c r="K1" i="7"/>
  <c r="M63" i="7"/>
  <c r="L63" i="7"/>
  <c r="K63" i="7"/>
  <c r="M3" i="7"/>
  <c r="K3" i="7"/>
  <c r="M30" i="7"/>
  <c r="K30" i="7"/>
  <c r="L54" i="7"/>
  <c r="K54" i="7"/>
  <c r="M54" i="7"/>
  <c r="L30" i="7"/>
  <c r="L3" i="7"/>
</calcChain>
</file>

<file path=xl/sharedStrings.xml><?xml version="1.0" encoding="utf-8"?>
<sst xmlns="http://schemas.openxmlformats.org/spreadsheetml/2006/main" count="12939" uniqueCount="872">
  <si>
    <t>Database ID</t>
  </si>
  <si>
    <t>Lead Author</t>
  </si>
  <si>
    <t>Publication Year</t>
  </si>
  <si>
    <t>Title</t>
  </si>
  <si>
    <t>Journal</t>
  </si>
  <si>
    <t>Measurement Type</t>
  </si>
  <si>
    <t>Measurement Date</t>
  </si>
  <si>
    <t>Location</t>
  </si>
  <si>
    <t>State</t>
  </si>
  <si>
    <t>Fuel Type</t>
  </si>
  <si>
    <t>Primary Species 1</t>
  </si>
  <si>
    <t>Primary Species 2</t>
  </si>
  <si>
    <t>Fire Unit Name</t>
  </si>
  <si>
    <t>Size of Burn Area (ha)</t>
  </si>
  <si>
    <t>EF-PM2.5 Smoldering</t>
  </si>
  <si>
    <t>Ward, Darold E.</t>
  </si>
  <si>
    <t>Advances in the Characterization and Control of Emissions from Prescribed Fires</t>
  </si>
  <si>
    <t>77th Annual Meeting of the Air Pollution Control Association, San Francisco, CA</t>
  </si>
  <si>
    <t>Field, Ground</t>
  </si>
  <si>
    <t>Western Oregon</t>
  </si>
  <si>
    <t>OR</t>
  </si>
  <si>
    <t>Broadcast logging slash</t>
  </si>
  <si>
    <t>Maria 2, S1</t>
  </si>
  <si>
    <t>Maria 2, S2</t>
  </si>
  <si>
    <t>CAT, S1</t>
  </si>
  <si>
    <t>HEBO, F</t>
  </si>
  <si>
    <t>Maria 1, S1</t>
  </si>
  <si>
    <t>CAT, F</t>
  </si>
  <si>
    <t>Dlake 2, S2</t>
  </si>
  <si>
    <t>HEBO, S1</t>
  </si>
  <si>
    <t>Maria 1, F</t>
  </si>
  <si>
    <t>Maria 1, S2</t>
  </si>
  <si>
    <t>Dlake 1, S1</t>
  </si>
  <si>
    <t>Dlake 1, S2</t>
  </si>
  <si>
    <t>Dlake 2, S1</t>
  </si>
  <si>
    <t>Dlake 1, F</t>
  </si>
  <si>
    <t>CAT, S2</t>
  </si>
  <si>
    <t>Dlake 1, S3</t>
  </si>
  <si>
    <t>Dlake 2, F</t>
  </si>
  <si>
    <t>Emission Factors for Particles from Prescribed Fires By Region in the United States</t>
  </si>
  <si>
    <t>APCA/EPA International Specialty Conference, San Francisco, CA: p372-386</t>
  </si>
  <si>
    <t>Pacific Northwest</t>
  </si>
  <si>
    <t>Long-needled Conifer</t>
  </si>
  <si>
    <t>Short-needled Conifer</t>
  </si>
  <si>
    <t>APCA/EPA International Specialty Conference, San Francisco, CA: p372-385</t>
  </si>
  <si>
    <t>Hardwood</t>
  </si>
  <si>
    <t>Southwest</t>
  </si>
  <si>
    <t>Chaparral</t>
  </si>
  <si>
    <t>Pacific Southwest</t>
  </si>
  <si>
    <t>DF-WH</t>
  </si>
  <si>
    <t>Logging Slash, Piled Slash, DF-WH, Mixed Conifer, Ponderosa Pine, Hardwood, Under-burning Ponderosa</t>
  </si>
  <si>
    <t>Average for Pacific Northwest Region</t>
  </si>
  <si>
    <t>Mixed conifer</t>
  </si>
  <si>
    <t>Dozer-piled conifer</t>
  </si>
  <si>
    <t>Piled Slash</t>
  </si>
  <si>
    <t>Ponderosa Pine</t>
  </si>
  <si>
    <t xml:space="preserve">Under-burning ponderosa </t>
  </si>
  <si>
    <t>Emissions From Prescribed Burning of Chaparral</t>
  </si>
  <si>
    <t xml:space="preserve">Annual Meeting of the Air and Waste Management Association, Anaheim, CA </t>
  </si>
  <si>
    <t>Lodi Cayon San Dimas Experimetnal Forest Los Angeles, CA</t>
  </si>
  <si>
    <t>CA</t>
  </si>
  <si>
    <t>Lodi 1, F</t>
  </si>
  <si>
    <t>22 September, 1986</t>
  </si>
  <si>
    <t>Chaparral, Chamise</t>
  </si>
  <si>
    <t>Lodi 2, F1F2</t>
  </si>
  <si>
    <t>23 September, 1986</t>
  </si>
  <si>
    <t>Lodi 3, S1</t>
  </si>
  <si>
    <t>Lodi 3, F</t>
  </si>
  <si>
    <t>Hardy, Colin C.</t>
  </si>
  <si>
    <t>PM2.5 Emissions from a Major Wildfire using A GIS: Rectification of Airborne Measurements</t>
  </si>
  <si>
    <t>Pacific Northwest International Section of the Air and Waste Management Association Annual Meeting, Bellevue, WA</t>
  </si>
  <si>
    <t>Field, Air</t>
  </si>
  <si>
    <t>Silver Fire, OR</t>
  </si>
  <si>
    <t>Air Toxic Emissions from Burning of Biomass Globally- Preliminary Estimates</t>
  </si>
  <si>
    <t>85th Annual Meeting and Exhibition Aire and Waste Management, Kansas City, Missouri</t>
  </si>
  <si>
    <t>Global Estimates</t>
  </si>
  <si>
    <t>Fuelwood</t>
  </si>
  <si>
    <t>Temperate &amp; Boreal</t>
  </si>
  <si>
    <t>Tropical Forest</t>
  </si>
  <si>
    <t>Agricultural Residues</t>
  </si>
  <si>
    <t>Tropical Savanna</t>
  </si>
  <si>
    <t>Babbitt, R.E.</t>
  </si>
  <si>
    <t>Smoke From Western Wildfires, 1994</t>
  </si>
  <si>
    <t>Proceedings of the 1994 Annual Meeting of Interior West Fire Council</t>
  </si>
  <si>
    <t>Payette NF, ID</t>
  </si>
  <si>
    <t>ID</t>
  </si>
  <si>
    <t>FC293</t>
  </si>
  <si>
    <t>FC149</t>
  </si>
  <si>
    <t>FC174</t>
  </si>
  <si>
    <t>FC113</t>
  </si>
  <si>
    <t>Andreae, M. O.</t>
  </si>
  <si>
    <t>Emission of trace Gases and Aerosols from Biomass Burning</t>
  </si>
  <si>
    <t>Global Biogeochemical Cycles, Vol. 15. No. 4: 955-966</t>
  </si>
  <si>
    <t>Synthesis report</t>
  </si>
  <si>
    <t>Biofuel Burning</t>
  </si>
  <si>
    <t>Charcoal Burning</t>
  </si>
  <si>
    <t>Extratropical Forest</t>
  </si>
  <si>
    <t>Savanna and Grassland</t>
  </si>
  <si>
    <t>Bertschi, Isaac</t>
  </si>
  <si>
    <t>Trace Gas and Particle Emissions from Fires in Large-Diameter and Belowground Biomass Fuels</t>
  </si>
  <si>
    <t>Journal of Geophysical Research- Atmospheres  (Special Issue on SAFARI 2000)</t>
  </si>
  <si>
    <t>Laboratory, Ground</t>
  </si>
  <si>
    <t>Lolo National Forest</t>
  </si>
  <si>
    <t>MT</t>
  </si>
  <si>
    <t>Lodge Pine</t>
  </si>
  <si>
    <t>Sub-Alphine Fir</t>
  </si>
  <si>
    <t>Lolo 1</t>
  </si>
  <si>
    <t xml:space="preserve">Northwest Territories, Canada </t>
  </si>
  <si>
    <t>Pinus Banksiana</t>
  </si>
  <si>
    <t>Picea Mariana</t>
  </si>
  <si>
    <t>NWT 2</t>
  </si>
  <si>
    <t>Lolo  Pass, Montana</t>
  </si>
  <si>
    <t>Pinus Contorta</t>
  </si>
  <si>
    <t>Abies Lasiocarpa</t>
  </si>
  <si>
    <t>Lolo 2</t>
  </si>
  <si>
    <t>Blue Mountain Missoula, MT</t>
  </si>
  <si>
    <r>
      <t xml:space="preserve">Douglas-Fir, </t>
    </r>
    <r>
      <rPr>
        <i/>
        <sz val="11"/>
        <rFont val="Arial"/>
        <family val="2"/>
      </rPr>
      <t>Pseudotsuga menziesii</t>
    </r>
  </si>
  <si>
    <r>
      <t xml:space="preserve">Pinegrass, </t>
    </r>
    <r>
      <rPr>
        <i/>
        <sz val="11"/>
        <rFont val="Arial"/>
        <family val="2"/>
      </rPr>
      <t>Calamagrotis rubesceus</t>
    </r>
  </si>
  <si>
    <t>Stump</t>
  </si>
  <si>
    <t>Hays, Michael D.</t>
  </si>
  <si>
    <t>Speciation of Gas-Phase and Fine Particle Emissions from Burning of Foliar Fuels</t>
  </si>
  <si>
    <t>Environmental Science &amp; Technology Vol.36, No.11</t>
  </si>
  <si>
    <t>Laboratory</t>
  </si>
  <si>
    <t>Durham, NC</t>
  </si>
  <si>
    <t>NC</t>
  </si>
  <si>
    <t>Loblolly Pine</t>
  </si>
  <si>
    <t xml:space="preserve">Pinaceae </t>
  </si>
  <si>
    <t>eastern OR</t>
  </si>
  <si>
    <t>western OR</t>
  </si>
  <si>
    <t>Duke Forest, Durham, NC</t>
  </si>
  <si>
    <t xml:space="preserve">Aceraceae/ Fagaceae </t>
  </si>
  <si>
    <t>Ocala National Forest</t>
  </si>
  <si>
    <t>FL</t>
  </si>
  <si>
    <t>Palmae/ Pinaceae</t>
  </si>
  <si>
    <t>Poaceae/ Pinaceae</t>
  </si>
  <si>
    <t>Mickler, M. D.</t>
  </si>
  <si>
    <t>Development and Demonstration of Smoke Plume, Fire Emissions, and Pre-and Post prescribed Fire Models on North Carolina Coastal Plain Forest Ecosystems</t>
  </si>
  <si>
    <t xml:space="preserve">The Fire Environment Innovations, Management, and Policy, Conference Proceedings </t>
  </si>
  <si>
    <t>Fl</t>
  </si>
  <si>
    <t>Sm</t>
  </si>
  <si>
    <t>Mazzoleni, Lynn R.</t>
  </si>
  <si>
    <t>Emissions of Levoglucosan, Methoxy Phenols, and Organic Acids from Prescribed Burns, Laboratory Combustion of Wildland Fuels, and Residential Wood Combustion</t>
  </si>
  <si>
    <t>Environmental Science &amp; Technology, Vol. 41, No. 7</t>
  </si>
  <si>
    <t>Alaskan tundra core</t>
  </si>
  <si>
    <t>TUNDRA</t>
  </si>
  <si>
    <t>almond wood</t>
  </si>
  <si>
    <t>ALMOND</t>
  </si>
  <si>
    <t>cedar wood</t>
  </si>
  <si>
    <t>CEDAR 1</t>
  </si>
  <si>
    <t>CEDAR 2</t>
  </si>
  <si>
    <t>eucalyptus</t>
  </si>
  <si>
    <t>EUCALYPTUS</t>
  </si>
  <si>
    <t>excelsior</t>
  </si>
  <si>
    <t>EXC F1</t>
  </si>
  <si>
    <t>EXC F2</t>
  </si>
  <si>
    <t>Field</t>
  </si>
  <si>
    <t>Toiyabye Forest, Nv</t>
  </si>
  <si>
    <t>NV</t>
  </si>
  <si>
    <t>NLT 3 PM</t>
  </si>
  <si>
    <t>NLT 1 AM</t>
  </si>
  <si>
    <t>NLT 4 PM</t>
  </si>
  <si>
    <t>NLT 2 AM</t>
  </si>
  <si>
    <t>Nevada Great Basin</t>
  </si>
  <si>
    <t>UNRR 1</t>
  </si>
  <si>
    <t>UNRR 2</t>
  </si>
  <si>
    <t>Yosemite Mariposa Sequoia Grove, Ca</t>
  </si>
  <si>
    <t>YOSE 1</t>
  </si>
  <si>
    <t>YOSE 2</t>
  </si>
  <si>
    <t>MIXED WOOD</t>
  </si>
  <si>
    <t>MT GRASS</t>
  </si>
  <si>
    <t>OAK</t>
  </si>
  <si>
    <t>PPN F1</t>
  </si>
  <si>
    <t>PPN H</t>
  </si>
  <si>
    <t>PPN F2</t>
  </si>
  <si>
    <t>PPN B</t>
  </si>
  <si>
    <t>PPS F1</t>
  </si>
  <si>
    <t>PPS F2</t>
  </si>
  <si>
    <t>RICE</t>
  </si>
  <si>
    <t>SAG B</t>
  </si>
  <si>
    <t>SAG F2</t>
  </si>
  <si>
    <t>SAG F1</t>
  </si>
  <si>
    <t>SAG H</t>
  </si>
  <si>
    <t>Tamarak wood</t>
  </si>
  <si>
    <t>TAMARAK</t>
  </si>
  <si>
    <t>WHEAT</t>
  </si>
  <si>
    <t>WPN H</t>
  </si>
  <si>
    <t>WPN F1</t>
  </si>
  <si>
    <t>WPN F2</t>
  </si>
  <si>
    <t>WPN B</t>
  </si>
  <si>
    <t>ZG F1</t>
  </si>
  <si>
    <t>ZG F2</t>
  </si>
  <si>
    <t>ZG B</t>
  </si>
  <si>
    <t>ZG H</t>
  </si>
  <si>
    <t>McMeeking, Gavin R.</t>
  </si>
  <si>
    <t>Emissions of trace gases and aerosols during the open combustion of biomass in the laboratory</t>
  </si>
  <si>
    <t>Journal of Geophysical Research, Vol. 114 D19210, doi:1029/2009JD011836</t>
  </si>
  <si>
    <t>2006, 2007</t>
  </si>
  <si>
    <t>Tok, AK</t>
  </si>
  <si>
    <t>AK</t>
  </si>
  <si>
    <t>Alaskan duff</t>
  </si>
  <si>
    <t>St. Marks NWR, FL</t>
  </si>
  <si>
    <t>Black needlerush</t>
  </si>
  <si>
    <t>Fairbanks, AK</t>
  </si>
  <si>
    <t>Black spruce</t>
  </si>
  <si>
    <t>Boreal forest</t>
  </si>
  <si>
    <t>San Jacinto, CA</t>
  </si>
  <si>
    <t>Chamise</t>
  </si>
  <si>
    <t>Coastal plain- longleaf pine, saw palmetto, gallberry, titi, sawgrass, wiregrass, black needlerush</t>
  </si>
  <si>
    <t>Coastal plain</t>
  </si>
  <si>
    <t>Cameron Prairie NWR, LA</t>
  </si>
  <si>
    <t>LA</t>
  </si>
  <si>
    <t>Common reed</t>
  </si>
  <si>
    <t>Missoula, Mt</t>
  </si>
  <si>
    <t>Douglas Fir</t>
  </si>
  <si>
    <t>MS, FL</t>
  </si>
  <si>
    <t>Gallberry</t>
  </si>
  <si>
    <t>Utah</t>
  </si>
  <si>
    <t>UT</t>
  </si>
  <si>
    <t>Rabbitbrush</t>
  </si>
  <si>
    <t>Hillsborough, NC</t>
  </si>
  <si>
    <t>Hickory</t>
  </si>
  <si>
    <t>Ceanothus</t>
  </si>
  <si>
    <t>Athens, GA</t>
  </si>
  <si>
    <t>GA</t>
  </si>
  <si>
    <t>Kudzu</t>
  </si>
  <si>
    <t>Lodgepole pine</t>
  </si>
  <si>
    <t>Longleaf pine</t>
  </si>
  <si>
    <t>Manzanita</t>
  </si>
  <si>
    <t>Montane</t>
  </si>
  <si>
    <t>Oak</t>
  </si>
  <si>
    <t>Other peltophorum, sacky sac bean, fern, rice straw, sugarcane</t>
  </si>
  <si>
    <t>Other</t>
  </si>
  <si>
    <t>Palmetto</t>
  </si>
  <si>
    <t>Ponderosa pine</t>
  </si>
  <si>
    <t>Puerto Rico</t>
  </si>
  <si>
    <t>Puerto Rican fern</t>
  </si>
  <si>
    <t>Fern</t>
  </si>
  <si>
    <t>Rangeland</t>
  </si>
  <si>
    <t>Rhododendron</t>
  </si>
  <si>
    <t>Utah, Missoula, MT</t>
  </si>
  <si>
    <t>Sagebrush</t>
  </si>
  <si>
    <t>Big Branch NWR, LA</t>
  </si>
  <si>
    <t>Swamp sawgrass</t>
  </si>
  <si>
    <t>Sawgrass</t>
  </si>
  <si>
    <t>Turkey oak</t>
  </si>
  <si>
    <t>Juniper</t>
  </si>
  <si>
    <t>Wax myrtle</t>
  </si>
  <si>
    <t>White spruce</t>
  </si>
  <si>
    <t>MS, FL, NC</t>
  </si>
  <si>
    <t>Wiregrass</t>
  </si>
  <si>
    <t>Wire grass</t>
  </si>
  <si>
    <t>Urbanski, Shawn P.</t>
  </si>
  <si>
    <t>Chemical Composition of Wildland Fire Emissions, Chapter 4</t>
  </si>
  <si>
    <t>Developments in Environmental Science, vol. 8: 79-107</t>
  </si>
  <si>
    <t>May, 1995</t>
  </si>
  <si>
    <t>Chippewa NF</t>
  </si>
  <si>
    <t>MN</t>
  </si>
  <si>
    <t xml:space="preserve">oak </t>
  </si>
  <si>
    <t>MN5</t>
  </si>
  <si>
    <t>April, 1995</t>
  </si>
  <si>
    <t>Camp Ripley, MN</t>
  </si>
  <si>
    <t>oak savanna</t>
  </si>
  <si>
    <t>MN4b</t>
  </si>
  <si>
    <t>May, 1994</t>
  </si>
  <si>
    <t>Bitterroot NF, MT</t>
  </si>
  <si>
    <t>MT4</t>
  </si>
  <si>
    <t>MT2</t>
  </si>
  <si>
    <t>May, 1993</t>
  </si>
  <si>
    <t>MT1</t>
  </si>
  <si>
    <t>MT3</t>
  </si>
  <si>
    <t>Hepner Rd, OR</t>
  </si>
  <si>
    <t xml:space="preserve">Ponderosa Pine </t>
  </si>
  <si>
    <t>Douglas / White fir</t>
  </si>
  <si>
    <t>OR1</t>
  </si>
  <si>
    <t>OR3</t>
  </si>
  <si>
    <t>OR2</t>
  </si>
  <si>
    <t>redpine</t>
  </si>
  <si>
    <t>MN6</t>
  </si>
  <si>
    <t>April, 1996</t>
  </si>
  <si>
    <t>Eglin AFB</t>
  </si>
  <si>
    <t>palmetto</t>
  </si>
  <si>
    <t>turkey oak</t>
  </si>
  <si>
    <t>EB2</t>
  </si>
  <si>
    <t>January, 1996</t>
  </si>
  <si>
    <t>Okefenokee NWR</t>
  </si>
  <si>
    <t>FL5</t>
  </si>
  <si>
    <t>May, 1996</t>
  </si>
  <si>
    <t>Camp Lejeune</t>
  </si>
  <si>
    <t>pocosin</t>
  </si>
  <si>
    <t>NC3</t>
  </si>
  <si>
    <t>Savanna River Forest</t>
  </si>
  <si>
    <t>SC</t>
  </si>
  <si>
    <t>SC9</t>
  </si>
  <si>
    <t>sandhill</t>
  </si>
  <si>
    <t>EB1</t>
  </si>
  <si>
    <t>March, 1996</t>
  </si>
  <si>
    <t>southeast forest</t>
  </si>
  <si>
    <t>SC6</t>
  </si>
  <si>
    <t>Ichauway, GA</t>
  </si>
  <si>
    <t>ICI2</t>
  </si>
  <si>
    <t>February, 1996</t>
  </si>
  <si>
    <t>ICI1</t>
  </si>
  <si>
    <t>SC4</t>
  </si>
  <si>
    <t>Osceola NF</t>
  </si>
  <si>
    <t>Longleaf Pine</t>
  </si>
  <si>
    <t>Palmetto, Gallberry</t>
  </si>
  <si>
    <t>FL2</t>
  </si>
  <si>
    <t>FL4</t>
  </si>
  <si>
    <t>FL1</t>
  </si>
  <si>
    <t>SC5</t>
  </si>
  <si>
    <t xml:space="preserve">SC8  </t>
  </si>
  <si>
    <t>Sumter NF</t>
  </si>
  <si>
    <t>Mixed Pine</t>
  </si>
  <si>
    <t>SC7</t>
  </si>
  <si>
    <t>Piedmont NWR</t>
  </si>
  <si>
    <t>Oak, Pine, Grass</t>
  </si>
  <si>
    <t>SC12b</t>
  </si>
  <si>
    <t>SC12a</t>
  </si>
  <si>
    <t>SC1</t>
  </si>
  <si>
    <t>Pine</t>
  </si>
  <si>
    <t>Wax Myrtle</t>
  </si>
  <si>
    <t>NC1</t>
  </si>
  <si>
    <t>SC3</t>
  </si>
  <si>
    <t>wiregrass</t>
  </si>
  <si>
    <t>ICI3</t>
  </si>
  <si>
    <t>Fort Stewart</t>
  </si>
  <si>
    <t>FS1</t>
  </si>
  <si>
    <t>October, 1993</t>
  </si>
  <si>
    <t>Limestone Flats, AZ</t>
  </si>
  <si>
    <t>AZ</t>
  </si>
  <si>
    <t>AZ2</t>
  </si>
  <si>
    <t>Chimney Springs, AZ</t>
  </si>
  <si>
    <t>AZ5</t>
  </si>
  <si>
    <t>AZ12</t>
  </si>
  <si>
    <t>October, 1994</t>
  </si>
  <si>
    <t>AZ8</t>
  </si>
  <si>
    <t>November, 1994</t>
  </si>
  <si>
    <t>AZ10</t>
  </si>
  <si>
    <t>November, 1993</t>
  </si>
  <si>
    <t>Peaks RD, AZ</t>
  </si>
  <si>
    <t>AZ6</t>
  </si>
  <si>
    <t>AZ9</t>
  </si>
  <si>
    <t>AZ4</t>
  </si>
  <si>
    <t>AZ7</t>
  </si>
  <si>
    <t>Mormon Lake Rd, AZ</t>
  </si>
  <si>
    <t>AZ3</t>
  </si>
  <si>
    <t>AZ11</t>
  </si>
  <si>
    <t>Bluestern Prairie, MN</t>
  </si>
  <si>
    <t>grass</t>
  </si>
  <si>
    <t>MN2</t>
  </si>
  <si>
    <t>Sherburne NWP</t>
  </si>
  <si>
    <t>MN3</t>
  </si>
  <si>
    <t>Merritt Island NWR</t>
  </si>
  <si>
    <t>MI1</t>
  </si>
  <si>
    <t>MN1</t>
  </si>
  <si>
    <t>MN4a</t>
  </si>
  <si>
    <t>Big Cypress National Preserve, FL</t>
  </si>
  <si>
    <t>muley</t>
  </si>
  <si>
    <t>EP2B</t>
  </si>
  <si>
    <t>Panther NWR Everglades, FL</t>
  </si>
  <si>
    <t>sawgrass</t>
  </si>
  <si>
    <t>EP1</t>
  </si>
  <si>
    <t>EP2A</t>
  </si>
  <si>
    <t>CE</t>
  </si>
  <si>
    <t>Notes</t>
  </si>
  <si>
    <t>Wire grass, long and pond pine, gallberry understory</t>
  </si>
  <si>
    <t>Galberry understory long leaf and pond pine</t>
  </si>
  <si>
    <t>Overstory Ponderosa pine, CA cedar, understory white leaf mazaneta, bere clover</t>
  </si>
  <si>
    <t>average</t>
  </si>
  <si>
    <t>coastal sage scrub, CA golden bush, CA Sagebrush</t>
  </si>
  <si>
    <t>Maritime chapparal, coast live oak</t>
  </si>
  <si>
    <t>CA sage scrub, chapparral, button black sage</t>
  </si>
  <si>
    <t>coast sage scrub</t>
  </si>
  <si>
    <t>oak savvana; open canopy dominated by emory oak with some juniper and grass, grass was consumed</t>
  </si>
  <si>
    <t>Chapparral</t>
  </si>
  <si>
    <t>Flaming</t>
  </si>
  <si>
    <t>Smoldering</t>
  </si>
  <si>
    <t>Slash</t>
    <phoneticPr fontId="0" type="noConversion"/>
  </si>
  <si>
    <t>Sagebrush</t>
    <phoneticPr fontId="0" type="noConversion"/>
  </si>
  <si>
    <t>Broadcast</t>
    <phoneticPr fontId="0" type="noConversion"/>
  </si>
  <si>
    <t>Pine Needle</t>
  </si>
  <si>
    <t>Burling</t>
  </si>
  <si>
    <t>Hardy</t>
  </si>
  <si>
    <t>Lee</t>
  </si>
  <si>
    <t>Yokelson</t>
  </si>
  <si>
    <t>Jenkins</t>
  </si>
  <si>
    <t>EF-PM2.5 Flaming (g/kg)</t>
  </si>
  <si>
    <t>EF-PM2.5 Particulate Matter (g/kg)</t>
  </si>
  <si>
    <t>EF-PM2.5 Particulate Matter (ppm)</t>
  </si>
  <si>
    <t>CE/MCE</t>
  </si>
  <si>
    <t>EF PM2.5</t>
  </si>
  <si>
    <t>Canada</t>
  </si>
  <si>
    <t>I'm not sure where these numbers come from. Jenkins gives PM not PM2.5</t>
  </si>
  <si>
    <t>note: McMeeking reconstructed PM2.5 by summing aerosol species. These 6 numbers are sums of lumping the indivdual experiments that are included above.</t>
  </si>
  <si>
    <t>Not sure how to deal with converting from ppm to microgram/m3</t>
  </si>
  <si>
    <t>These are summary papers, not individual experiments</t>
  </si>
  <si>
    <t>FL, NC, SC</t>
  </si>
  <si>
    <t>min</t>
  </si>
  <si>
    <t>max</t>
  </si>
  <si>
    <t>Doug Fir/Hemlock</t>
  </si>
  <si>
    <t>Long-needled Pine</t>
  </si>
  <si>
    <t>Mixed Conifer</t>
  </si>
  <si>
    <t>Veg</t>
  </si>
  <si>
    <t>Summary</t>
  </si>
  <si>
    <t>All 4 veg types</t>
  </si>
  <si>
    <t>note: Clearcut logging slash burns. Oregon and Washington. Not the typical burns done today (Shawn pointed out)</t>
  </si>
  <si>
    <t>Ward (SMG)</t>
  </si>
  <si>
    <t>May</t>
  </si>
  <si>
    <t>PM1</t>
  </si>
  <si>
    <t>Aurell</t>
  </si>
  <si>
    <t>Robertson</t>
  </si>
  <si>
    <t>Radke</t>
  </si>
  <si>
    <t>Wildfire</t>
  </si>
  <si>
    <t>PM3.5</t>
  </si>
  <si>
    <t>Hobbs</t>
  </si>
  <si>
    <t>filter</t>
  </si>
  <si>
    <t>continuous</t>
  </si>
  <si>
    <t>SE Forests</t>
  </si>
  <si>
    <t>Western Forests</t>
  </si>
  <si>
    <t>Strand</t>
  </si>
  <si>
    <t>wildfire</t>
  </si>
  <si>
    <t>long leaf pine litter, cured and live wiregrass, american turkey oak, gallberry, re-gen LLP in bunchgrass state</t>
  </si>
  <si>
    <t>FL, GA</t>
  </si>
  <si>
    <t>Tall Timbers/Pebble Hill Plantation, open-canopy pine-grasslands, native or old-field veg</t>
  </si>
  <si>
    <t>Field, Aerostat</t>
  </si>
  <si>
    <t>SE pine forest understory (RxCADRE)</t>
  </si>
  <si>
    <t>Field, OBTF</t>
  </si>
  <si>
    <t>grass (RxCADRE)</t>
  </si>
  <si>
    <t>Robertson et al. numbers are averages from 41 burns</t>
  </si>
  <si>
    <t>Strand et al numbers are derived from 5 min avg data, averaged over the course of the burn (2 burns)</t>
  </si>
  <si>
    <t>Aurell et al. 2015 are from 2 Rx burns</t>
  </si>
  <si>
    <t>Aurell et al. 2013 are from 3 Rx burns. Some MCE values are given, but they are not linked to the PM2.5 EF's</t>
  </si>
  <si>
    <t>Logging Slash, Broadcast Burn</t>
  </si>
  <si>
    <t>CAT</t>
  </si>
  <si>
    <t>HEBO</t>
  </si>
  <si>
    <t>MAR1</t>
  </si>
  <si>
    <t>DL2</t>
  </si>
  <si>
    <t>BE1</t>
  </si>
  <si>
    <t>BE2</t>
  </si>
  <si>
    <t>BE3</t>
  </si>
  <si>
    <t>WCB1</t>
  </si>
  <si>
    <t>WCB2</t>
  </si>
  <si>
    <t>western OR &amp; WA</t>
  </si>
  <si>
    <t>WA/OR</t>
  </si>
  <si>
    <t>The DF/Hemlock data are from a 1986 Ward and Hardy report to EPA. 12 burns</t>
  </si>
  <si>
    <t>GHA</t>
  </si>
  <si>
    <t>EAA</t>
  </si>
  <si>
    <t>VIC</t>
  </si>
  <si>
    <t>CPC</t>
  </si>
  <si>
    <t>LB1</t>
  </si>
  <si>
    <t>LB2</t>
  </si>
  <si>
    <t>LB3</t>
  </si>
  <si>
    <t>LB4</t>
  </si>
  <si>
    <t>LL2</t>
  </si>
  <si>
    <t>CC1</t>
  </si>
  <si>
    <t>CC2</t>
  </si>
  <si>
    <t>HESS</t>
  </si>
  <si>
    <t>RSP</t>
  </si>
  <si>
    <t>WHH</t>
  </si>
  <si>
    <t>WA</t>
  </si>
  <si>
    <t>Hebo, OR</t>
  </si>
  <si>
    <t>Arlington, WA</t>
  </si>
  <si>
    <t>Leavenworth, WA</t>
  </si>
  <si>
    <t>Bend, OR</t>
  </si>
  <si>
    <t>La Grande, OR</t>
  </si>
  <si>
    <t>CE Combustion Efficiency (fraction)</t>
  </si>
  <si>
    <t>MCE Modified Combustion Efficiency (fraction)</t>
  </si>
  <si>
    <t>FL, NC</t>
  </si>
  <si>
    <t>FL, GA, LA, MS, NC</t>
  </si>
  <si>
    <t>FL, GA, NC, SC</t>
  </si>
  <si>
    <t>AZ, MT, OR, MN</t>
  </si>
  <si>
    <t>CA, MT, UT</t>
  </si>
  <si>
    <t>Logging Slash</t>
  </si>
  <si>
    <t>NO</t>
  </si>
  <si>
    <t>YES</t>
  </si>
  <si>
    <t>Not Used</t>
  </si>
  <si>
    <t>Chen</t>
  </si>
  <si>
    <t>PM total</t>
  </si>
  <si>
    <t>PM2, PM3.5, PM48</t>
  </si>
  <si>
    <t>Nance</t>
  </si>
  <si>
    <t>Hardy (SMG)</t>
  </si>
  <si>
    <t>Hardy, Colin C. (SMG)</t>
  </si>
  <si>
    <t>CA, AZ</t>
  </si>
  <si>
    <t>Fire Avg</t>
  </si>
  <si>
    <t>Smoldering SMG</t>
  </si>
  <si>
    <t>Flaming SMG</t>
  </si>
  <si>
    <t>Florida Palmeto Slash Pine</t>
  </si>
  <si>
    <t>Wiregrass Long Leaf Pine</t>
  </si>
  <si>
    <t>Mixed Hardwood Forest Foliage Litter</t>
  </si>
  <si>
    <t>Alaska Wildfires</t>
  </si>
  <si>
    <t>Smoldering Wildfire (MCE = 81%) - Corral Wildfire - Idaho 1994</t>
  </si>
  <si>
    <t>Flaming EF</t>
  </si>
  <si>
    <t>Smoldering EF</t>
  </si>
  <si>
    <t>SE Shrub</t>
  </si>
  <si>
    <t>SE Grass</t>
  </si>
  <si>
    <t>SE Oak, Pine, Grass</t>
  </si>
  <si>
    <t>SE Longleaf Pine</t>
  </si>
  <si>
    <t>SE Loblolly Pine</t>
  </si>
  <si>
    <t>SE Pine Forests</t>
  </si>
  <si>
    <t>All EF</t>
  </si>
  <si>
    <t>Oak (MN)</t>
  </si>
  <si>
    <t>Lodgepole Pine</t>
  </si>
  <si>
    <t>SW Oak Savanna</t>
  </si>
  <si>
    <t>wilfire</t>
  </si>
  <si>
    <t>Western Wildfire</t>
  </si>
  <si>
    <t>Alaska Wildfire</t>
  </si>
  <si>
    <t>Wetland Grass (MN)</t>
  </si>
  <si>
    <t>N Samples</t>
  </si>
  <si>
    <t>Many cases where N Samples = 1 are Lab experiments</t>
  </si>
  <si>
    <t>This table does not include broadcast burning of logging slash (SMG) because that has already been well summarized elsewhere</t>
  </si>
  <si>
    <t>SW Oregon Wildfires, no MCE</t>
  </si>
  <si>
    <t>Pond pine - galberry</t>
  </si>
  <si>
    <t>Longleaf pine - palmetto - gallberry</t>
  </si>
  <si>
    <t>Longleaf pine - turkey oak - wiregrass - gallberry</t>
  </si>
  <si>
    <t>Loblolly piine</t>
  </si>
  <si>
    <t>Loblolly pine - hardwood</t>
  </si>
  <si>
    <t>Loblolly pine young plantation - hardwood</t>
  </si>
  <si>
    <t xml:space="preserve">SE pine forest understory  </t>
  </si>
  <si>
    <t>Loblolly pine</t>
  </si>
  <si>
    <t>turkey oak - wiregrass</t>
  </si>
  <si>
    <t>palmetto - gallberry</t>
  </si>
  <si>
    <t>SE pine forest - wiregrass - galberry</t>
  </si>
  <si>
    <t xml:space="preserve">pocosin </t>
  </si>
  <si>
    <t xml:space="preserve">Longleaf pine  </t>
  </si>
  <si>
    <t>Longleaf pine - turkey oak - sand live oak</t>
  </si>
  <si>
    <t>SE pine forest - wax myrtle</t>
  </si>
  <si>
    <t>SE pine forest - wiregrass</t>
  </si>
  <si>
    <t xml:space="preserve">SE pine forest - hardwood forest </t>
  </si>
  <si>
    <t>Ponderosa pine forest (SW)</t>
  </si>
  <si>
    <t>Sugar pine and Ponderosa pine, CA black oak, mix ceder and white fir, shrub understory of deer brush, buck brush, manzaneta</t>
  </si>
  <si>
    <t>CA mixed conifer - hardwood - manzanita</t>
  </si>
  <si>
    <t>Oak forest (NW)</t>
  </si>
  <si>
    <t>Oak savanna (NW)</t>
  </si>
  <si>
    <t>Red pine forest</t>
  </si>
  <si>
    <t>Pine forest (needles)</t>
  </si>
  <si>
    <t>wetland grass (FL)</t>
  </si>
  <si>
    <t>wetland grass (MN)</t>
  </si>
  <si>
    <t>Western hemlock</t>
  </si>
  <si>
    <t>Ponderosa pine forest (NW)</t>
  </si>
  <si>
    <t xml:space="preserve">Chaparral: ceanothus, scrub oak, toyon and western mountain-mahogany </t>
  </si>
  <si>
    <t xml:space="preserve">Chaparral: mixture of ceanothus, scrub oak, toyon and western mountain-mahogany </t>
  </si>
  <si>
    <t>Coastal scrub (CA)</t>
  </si>
  <si>
    <t>Chapparal (Chamise)</t>
  </si>
  <si>
    <t>Chapparal (Hoaryleaf ceanothus)</t>
  </si>
  <si>
    <t>Chaparral (Manzanita)</t>
  </si>
  <si>
    <t>Oak savanna (AZ)</t>
  </si>
  <si>
    <t>logging slash (PNW DF/WF)</t>
  </si>
  <si>
    <t>logging slash (PNW hardwood)</t>
  </si>
  <si>
    <t>logging slash (PNW ponderosa pine )</t>
  </si>
  <si>
    <t>logging slash (PNW mixed conifer)</t>
  </si>
  <si>
    <t>logging slash (PNW)</t>
  </si>
  <si>
    <t>logging slash</t>
  </si>
  <si>
    <t>ponderosa pine, lodgpole pine, Douglas-fir</t>
  </si>
  <si>
    <t>Mixed conifer (MT)</t>
  </si>
  <si>
    <t>Agricultural burning</t>
  </si>
  <si>
    <t>Rangeland (sagebrush)</t>
  </si>
  <si>
    <t>Western rangeland (sagebrush)</t>
  </si>
  <si>
    <t>Western rangeland (Gray's Rabbitbrush)</t>
  </si>
  <si>
    <t>Western rangeland (Utah juniper)</t>
  </si>
  <si>
    <t>organic soil (AK)</t>
  </si>
  <si>
    <t>organic soil (lodgepole pine - subalpine fir)</t>
  </si>
  <si>
    <t>organic soil (Douglas-fir)</t>
  </si>
  <si>
    <t>Wildfire mixed conifer forest (OR)</t>
  </si>
  <si>
    <t>Wildfire (AK)</t>
  </si>
  <si>
    <t>Chamise, ceanothus, manzanita</t>
  </si>
  <si>
    <t>white spruce, black spruce, duff</t>
  </si>
  <si>
    <t>Longleaf pine - palmetto - galberry</t>
  </si>
  <si>
    <t>Rangeland (big sagebrush, rabbitbrush, juniper)</t>
  </si>
  <si>
    <t>Alaskan tundra</t>
  </si>
  <si>
    <t>Mixed conifer with chaparral</t>
  </si>
  <si>
    <t>Mixed conifer forest</t>
  </si>
  <si>
    <t>Mixed woods</t>
  </si>
  <si>
    <t>Oak woodland</t>
  </si>
  <si>
    <t>Ponderosa pine (needles)</t>
  </si>
  <si>
    <t>Ponderosa pine (sticks)</t>
  </si>
  <si>
    <t>Agricultural (rice straw)</t>
  </si>
  <si>
    <t>Agriculural (wheat straw)</t>
  </si>
  <si>
    <t>White pine (needles)</t>
  </si>
  <si>
    <t>Grass (Zambia)</t>
  </si>
  <si>
    <t>Douglas-fir - western hemlock forest</t>
  </si>
  <si>
    <t>Logging slash (PNW mixed conifer)</t>
  </si>
  <si>
    <t>Logging slash (piled)</t>
  </si>
  <si>
    <t xml:space="preserve">Ponderosa pine </t>
  </si>
  <si>
    <t>Grassland (MT0</t>
  </si>
  <si>
    <t>Masticated of shrubs and hardwoods of sweet gum, galberry, fetterbush, lolbolly</t>
  </si>
  <si>
    <t>palmetto - turkey oak</t>
  </si>
  <si>
    <t>Loblolly pine, Pond pine, Blackgum-maple</t>
  </si>
  <si>
    <t>Loblolly pine understory</t>
  </si>
  <si>
    <t>Loblolly pine overstory and understory fetterbush shrubs</t>
  </si>
  <si>
    <t>organic soil (jack pine)</t>
  </si>
  <si>
    <t>SE longleaf pine - sandhill</t>
  </si>
  <si>
    <t>SE flatwoods</t>
  </si>
  <si>
    <t>SE pocosin</t>
  </si>
  <si>
    <t>SE grass</t>
  </si>
  <si>
    <t>SE wetland grass</t>
  </si>
  <si>
    <t>General fuel type</t>
  </si>
  <si>
    <t>Specific fuel type</t>
  </si>
  <si>
    <t>SE loblolly pine</t>
  </si>
  <si>
    <t>SE pine</t>
  </si>
  <si>
    <t>SE longleaf pine</t>
  </si>
  <si>
    <t>organic soil</t>
  </si>
  <si>
    <t>CA mixed conifer</t>
  </si>
  <si>
    <t>Red pine</t>
  </si>
  <si>
    <t>Douglas-fir</t>
  </si>
  <si>
    <t>MN wetland grass</t>
  </si>
  <si>
    <t>MN oak</t>
  </si>
  <si>
    <t>chaparral</t>
  </si>
  <si>
    <t>western rangeland</t>
  </si>
  <si>
    <t>AZ oak</t>
  </si>
  <si>
    <t>wildfire - mixed conifer</t>
  </si>
  <si>
    <t>wildfire - AK</t>
  </si>
  <si>
    <t>logging slash - DF/WH</t>
  </si>
  <si>
    <t>logging slash - ponderosa pine</t>
  </si>
  <si>
    <t>logging slash - PNW hardwood</t>
  </si>
  <si>
    <t>logging slash - PNW mixed conifer</t>
  </si>
  <si>
    <t>logging slash - PNW</t>
  </si>
  <si>
    <t>Statistics</t>
  </si>
  <si>
    <t>Average</t>
  </si>
  <si>
    <t>Min</t>
  </si>
  <si>
    <t>Max</t>
  </si>
  <si>
    <t>Median</t>
  </si>
  <si>
    <t>Q1</t>
  </si>
  <si>
    <t>Q3</t>
  </si>
  <si>
    <t>MCE</t>
  </si>
  <si>
    <t>Count</t>
  </si>
  <si>
    <t>SE Pine - All - Fire Average</t>
  </si>
  <si>
    <t>SE Pine - All - Smoldering</t>
  </si>
  <si>
    <t>SE Pine - All - Flaming</t>
  </si>
  <si>
    <t>Chaparral Smoldering</t>
  </si>
  <si>
    <t>Chaparral Flaming</t>
  </si>
  <si>
    <t>Ponderosa Pine Smoldering</t>
  </si>
  <si>
    <t>Ponderosa Pine Flaming</t>
  </si>
  <si>
    <t>SE Pine (n=66)</t>
  </si>
  <si>
    <t>Ponderosa Pine (n=19)</t>
  </si>
  <si>
    <t>SE Flatwoods (n=6)</t>
  </si>
  <si>
    <t>SE Grass (n=6)</t>
  </si>
  <si>
    <t>SE Loblolly Pine (n=16)</t>
  </si>
  <si>
    <t>SE Longleaf Pine (n=35)</t>
  </si>
  <si>
    <t>Western Wildfire (n=14)</t>
  </si>
  <si>
    <t>Log Slash DF/HL, F/S</t>
  </si>
  <si>
    <t>Log Slash DF/HL, F</t>
  </si>
  <si>
    <t>Log Slash DF/HL, S</t>
  </si>
  <si>
    <t>Log Slash HW, F/S</t>
  </si>
  <si>
    <t>Log Slash HW, F</t>
  </si>
  <si>
    <t>Log Slash HW, S</t>
  </si>
  <si>
    <t>Log Slash Pine, F/S</t>
  </si>
  <si>
    <t>Log Slash Pine, F</t>
  </si>
  <si>
    <t>Log Slash Pine, S</t>
  </si>
  <si>
    <t>Log Slash MC, F/S</t>
  </si>
  <si>
    <t>Log Slash MC, F</t>
  </si>
  <si>
    <t>Log Slash MC, S</t>
  </si>
  <si>
    <t>SE Longleaf Pine Smoldering (n=4)</t>
  </si>
  <si>
    <t>SE Longleaf Pine Flaming (n=4)</t>
  </si>
  <si>
    <t>SE Pine Smoldering (n=4)</t>
  </si>
  <si>
    <t>SE Pine Flaming (n=30)</t>
  </si>
  <si>
    <t>For Pete</t>
  </si>
  <si>
    <t>Residual Smoldering</t>
  </si>
  <si>
    <t>SE Pine</t>
  </si>
  <si>
    <t>SE Pocosin</t>
  </si>
  <si>
    <t>SE Wetland Grass</t>
  </si>
  <si>
    <t>Course Woody Debris</t>
  </si>
  <si>
    <t>Duff</t>
  </si>
  <si>
    <t>Flaming+Smoldering</t>
  </si>
  <si>
    <t>PNW Log Slash Doug Fir/Hemlock</t>
  </si>
  <si>
    <t>PNW Log Slash Hardwood</t>
  </si>
  <si>
    <t>PNW Log Slash Mixed Conifer</t>
  </si>
  <si>
    <t>PNW Log Slash Pine</t>
  </si>
  <si>
    <t xml:space="preserve">        SE Loblolly Pine</t>
  </si>
  <si>
    <t xml:space="preserve">        SE Long Leaf Pine</t>
  </si>
  <si>
    <t>Vegetation (SERDP++)</t>
  </si>
  <si>
    <t>Vegetation (2001 SMG)</t>
  </si>
  <si>
    <t>Vegetation (Urbanski 2014)</t>
  </si>
  <si>
    <t>SERDP++ = SERDP v24 augmented with additional data post-2010 (approx)</t>
  </si>
  <si>
    <t>Fire Type</t>
  </si>
  <si>
    <t>Group</t>
  </si>
  <si>
    <t>General Fuel Type</t>
  </si>
  <si>
    <t>F/S Flag</t>
  </si>
  <si>
    <t>(OLD) General fuel type</t>
  </si>
  <si>
    <t>EF-PM2.5 Smoldering (g/kg)</t>
  </si>
  <si>
    <t>EF-PM2.5 (g/kg)</t>
  </si>
  <si>
    <t>Not using Lab studies for PM2.5 due to May et al &amp; semi-volitile issues</t>
  </si>
  <si>
    <t>These numbers are crazy low (Lee) and crazy high (Robertson)</t>
  </si>
  <si>
    <t>W conifer</t>
  </si>
  <si>
    <t>W conifer - slash</t>
  </si>
  <si>
    <t>W shrub</t>
  </si>
  <si>
    <t>Chaparral - chamise</t>
  </si>
  <si>
    <t>Chaparral - ceanothus</t>
  </si>
  <si>
    <t>F</t>
  </si>
  <si>
    <t>S</t>
  </si>
  <si>
    <t>Note: Ward 1984 and 1989 (id's 46 and 66) needed to manuall specify Flaming or smoldering (F and S in the fire unit names indicate this. No CE/MCE provided.</t>
  </si>
  <si>
    <t>WF</t>
  </si>
  <si>
    <t>SE pine - loblolly</t>
  </si>
  <si>
    <t>W conifer - ponderosa pine</t>
  </si>
  <si>
    <t>SE shrub</t>
  </si>
  <si>
    <t>SE shrub - palmetto</t>
  </si>
  <si>
    <t>SE marsh grass - sawgrass</t>
  </si>
  <si>
    <t>SE marsh grass - muley</t>
  </si>
  <si>
    <t>SE pine - longleaf</t>
  </si>
  <si>
    <t>Se grass - wiregrass</t>
  </si>
  <si>
    <t>W grass</t>
  </si>
  <si>
    <t>W grass - wetland grass</t>
  </si>
  <si>
    <t>W hardwood</t>
  </si>
  <si>
    <t>W hardwood - oak savanna</t>
  </si>
  <si>
    <t>W hardwood - oak woodland</t>
  </si>
  <si>
    <t>SE shrub - pocosin</t>
  </si>
  <si>
    <t>SE hardwood</t>
  </si>
  <si>
    <t>SE hardwood - oak</t>
  </si>
  <si>
    <t>These are not measured data!! They are calculated from an MCE curve!!! Should not be in the database</t>
  </si>
  <si>
    <t>SE pine - longleaf sandhill</t>
  </si>
  <si>
    <t>SE pine - forest understory</t>
  </si>
  <si>
    <t>N conifer</t>
  </si>
  <si>
    <t>Boreal forest - black spruce</t>
  </si>
  <si>
    <t>W conifer - mixed</t>
  </si>
  <si>
    <t>Chaparral - maritime</t>
  </si>
  <si>
    <t>W hardwood - Emory oak</t>
  </si>
  <si>
    <t>W conifer - Sierra mixed conifer</t>
  </si>
  <si>
    <t>Shaver</t>
  </si>
  <si>
    <t>Turtle pine burns</t>
  </si>
  <si>
    <t>Williams</t>
  </si>
  <si>
    <t>Grant Block A</t>
  </si>
  <si>
    <t>Chaparral - maritime sage scrub</t>
  </si>
  <si>
    <t>Atmore</t>
  </si>
  <si>
    <t>Test fire Grant Block A</t>
  </si>
  <si>
    <t>Bear Pen ME plot</t>
  </si>
  <si>
    <t>SE pine - understory</t>
  </si>
  <si>
    <t>Camp Lejeune IA plot</t>
  </si>
  <si>
    <t>SE forest - understory</t>
  </si>
  <si>
    <t>Little Florida 2</t>
  </si>
  <si>
    <t>Little Florida 1</t>
  </si>
  <si>
    <t>SE forest - understory grass</t>
  </si>
  <si>
    <t>SE pine - masticated understory</t>
  </si>
  <si>
    <t>W shrub - Chaparral</t>
  </si>
  <si>
    <t>W conifer - Douglas-fir western hemlock slash</t>
  </si>
  <si>
    <t>W conifer - ponderosa pine slash</t>
  </si>
  <si>
    <t>W hardwood - slash</t>
  </si>
  <si>
    <t>W conifer - mixed slash</t>
  </si>
  <si>
    <r>
      <t xml:space="preserve">Douglas-Fir, </t>
    </r>
    <r>
      <rPr>
        <i/>
        <sz val="10"/>
        <rFont val="Arial"/>
      </rPr>
      <t>Pseudotsuga menziesii</t>
    </r>
  </si>
  <si>
    <r>
      <t xml:space="preserve">Pinegrass, </t>
    </r>
    <r>
      <rPr>
        <i/>
        <sz val="10"/>
        <rFont val="Arial"/>
      </rPr>
      <t>Calamagrotis rubesceus</t>
    </r>
  </si>
  <si>
    <t>Stdev</t>
  </si>
  <si>
    <t>EF</t>
  </si>
  <si>
    <t>Note: all are flaming data</t>
  </si>
  <si>
    <t>Note: could do SE pine three ways: 1) all data, 2) F/S categories (uses about half the data), 3) split by general fuel type)</t>
  </si>
  <si>
    <t>Note: all data are flaming</t>
  </si>
  <si>
    <t>SE pine - longleaf (all data)</t>
  </si>
  <si>
    <t>SE pine - longleaf sandhill (F)</t>
  </si>
  <si>
    <t>SE pine - longleaf sandhill (S)</t>
  </si>
  <si>
    <t>Note: Robertson and some Aurell data are very high</t>
  </si>
  <si>
    <t>Note: Aurell data do not have F/S</t>
  </si>
  <si>
    <t>General Fuel Type grouping</t>
  </si>
  <si>
    <t>SE pine (F)</t>
  </si>
  <si>
    <t>SE pine (S)</t>
  </si>
  <si>
    <t>SE pine (all data)</t>
  </si>
  <si>
    <t>SE pine  understory</t>
  </si>
  <si>
    <t>SE pine - longleaf sandhill (all data)</t>
  </si>
  <si>
    <t>Note: recommend using median values because we have some big outliers</t>
  </si>
  <si>
    <t>SE pine understory (F)</t>
  </si>
  <si>
    <t>SE pine understory (S)</t>
  </si>
  <si>
    <t>Note; this is really skewed by the high Roberston data</t>
  </si>
  <si>
    <t>Note: Lee and Robertson data do not make sense. Lee is super low, Robertson is super high</t>
  </si>
  <si>
    <t>note: all are flaming</t>
  </si>
  <si>
    <t>W hardwood (F)</t>
  </si>
  <si>
    <t>W hardwood (S)</t>
  </si>
  <si>
    <t>W shrub (F)</t>
  </si>
  <si>
    <t>W shrub (S)</t>
  </si>
  <si>
    <t>W conifer - Douglas-fir western hemlock slash (F)</t>
  </si>
  <si>
    <t>W conifer - Douglas-fir western hemlock slash (S)</t>
  </si>
  <si>
    <t>W conifer - mixed slash (F)</t>
  </si>
  <si>
    <t>W conifer - mixed slash (S)</t>
  </si>
  <si>
    <t>W conifer - ponderosa pine slash (F)</t>
  </si>
  <si>
    <t>W conifer - ponderosa pine slash (S)</t>
  </si>
  <si>
    <t>W conifer - slash (F)</t>
  </si>
  <si>
    <t>W conifer - slash (S)</t>
  </si>
  <si>
    <t>W Conifer (all data)</t>
  </si>
  <si>
    <t>W Conifer (F)</t>
  </si>
  <si>
    <t>W Conifer (S)</t>
  </si>
  <si>
    <t>CAT F</t>
  </si>
  <si>
    <t>HEBO F</t>
  </si>
  <si>
    <t>MAR1 F</t>
  </si>
  <si>
    <t>DL1 F</t>
  </si>
  <si>
    <t>DL2 F</t>
  </si>
  <si>
    <t>BE1 F</t>
  </si>
  <si>
    <t>BE2 F</t>
  </si>
  <si>
    <t>BE3 F</t>
  </si>
  <si>
    <t>WCB! F</t>
  </si>
  <si>
    <t>WCB2 F</t>
  </si>
  <si>
    <t>CAT S</t>
  </si>
  <si>
    <t>HEBO S</t>
  </si>
  <si>
    <t>MAR1 S</t>
  </si>
  <si>
    <t>MAR2 S</t>
  </si>
  <si>
    <t>DL1 S</t>
  </si>
  <si>
    <t>DL2 S</t>
  </si>
  <si>
    <t>BE1 S</t>
  </si>
  <si>
    <t>BE2 S</t>
  </si>
  <si>
    <t>BE3 S</t>
  </si>
  <si>
    <t>WCB1 S</t>
  </si>
  <si>
    <t>WCB2 S</t>
  </si>
  <si>
    <t>HEBO fire avg</t>
  </si>
  <si>
    <t>CAT fire avg</t>
  </si>
  <si>
    <t>MAR1 fire avg</t>
  </si>
  <si>
    <t>DL2 fire avg</t>
  </si>
  <si>
    <t>BE1 fire avg</t>
  </si>
  <si>
    <t>BE2 fire avg</t>
  </si>
  <si>
    <t>BE3 fire avg</t>
  </si>
  <si>
    <t xml:space="preserve">WCB1 fire avg </t>
  </si>
  <si>
    <t>WCB2 fire avg</t>
  </si>
  <si>
    <t>EF CO</t>
  </si>
  <si>
    <t>EF CO2</t>
  </si>
  <si>
    <t>EF CH4</t>
  </si>
  <si>
    <t>GHA F</t>
  </si>
  <si>
    <t>EAA F</t>
  </si>
  <si>
    <t>VIC F</t>
  </si>
  <si>
    <t>CPC F</t>
  </si>
  <si>
    <t>BL1 F</t>
  </si>
  <si>
    <t>LB2 F</t>
  </si>
  <si>
    <t>LB3 F</t>
  </si>
  <si>
    <t>LB4 F</t>
  </si>
  <si>
    <t>GHA S</t>
  </si>
  <si>
    <t>EAA S</t>
  </si>
  <si>
    <t>VIC S</t>
  </si>
  <si>
    <t>CPC S</t>
  </si>
  <si>
    <t>BL1 S</t>
  </si>
  <si>
    <t>BL2 S</t>
  </si>
  <si>
    <t>LB3 S</t>
  </si>
  <si>
    <t>LB4 S</t>
  </si>
  <si>
    <t>GHA fire avg</t>
  </si>
  <si>
    <t>EAA fire avg</t>
  </si>
  <si>
    <t>VIC fire avg</t>
  </si>
  <si>
    <t>CPC fire avg</t>
  </si>
  <si>
    <t>LB1 fire avg</t>
  </si>
  <si>
    <t>LB2 fire avg</t>
  </si>
  <si>
    <t>LB3 fire avg</t>
  </si>
  <si>
    <t>LB4 fire avg</t>
  </si>
  <si>
    <t>LL2 F</t>
  </si>
  <si>
    <t>CC1 F</t>
  </si>
  <si>
    <t>CC2 F</t>
  </si>
  <si>
    <t>LL2 S</t>
  </si>
  <si>
    <t>CC1 S</t>
  </si>
  <si>
    <t>CC2 S</t>
  </si>
  <si>
    <t>LL2 fire avg</t>
  </si>
  <si>
    <t>CC1 fire avg</t>
  </si>
  <si>
    <t>CC2 fire avg</t>
  </si>
  <si>
    <t>HESS F</t>
  </si>
  <si>
    <t>RSP F</t>
  </si>
  <si>
    <t>WHH F</t>
  </si>
  <si>
    <t>HESS S</t>
  </si>
  <si>
    <t>RSP S</t>
  </si>
  <si>
    <t>WHH S</t>
  </si>
  <si>
    <t>HESS fire avg</t>
  </si>
  <si>
    <t>RSP fire avg</t>
  </si>
  <si>
    <t>WHH fire avg</t>
  </si>
  <si>
    <t>W conifer - mixed (F)</t>
  </si>
  <si>
    <t>W conifer - mixed (S)</t>
  </si>
  <si>
    <t>W conifer - ponderosa pine (F)</t>
  </si>
  <si>
    <t>W conifer - ponderosa pine (S)</t>
  </si>
  <si>
    <t>Based on this figure, the only sub-catetory that looks like a likely one to split out would be the SE Pine - Longleaf Sandhill and maybe SE Pine - Longleaf. There is no discernable difference between the others</t>
  </si>
  <si>
    <t>W hardwood (all data)</t>
  </si>
  <si>
    <t>W shrub (all data)</t>
  </si>
  <si>
    <t>73 data points are slash, 18 data points are not slash</t>
  </si>
  <si>
    <t>W conifer - Douglas-fir western hemlock slash (all data)</t>
  </si>
  <si>
    <t>W conifer - mixed slash (all data)</t>
  </si>
  <si>
    <t>W conifer - mixed (all data)</t>
  </si>
  <si>
    <t>W conifer - slash (all data)</t>
  </si>
  <si>
    <t>W conifer - ponderosa pine (all data)</t>
  </si>
  <si>
    <t>W conifer - ponderosa pine slash (all data)</t>
  </si>
  <si>
    <t>Analyze Slash vs non-slash</t>
  </si>
  <si>
    <t>W conifer - non-slash (all data)</t>
  </si>
  <si>
    <t>W conifer - non-slash (F)</t>
  </si>
  <si>
    <t>W conifer - non-slash (S)</t>
  </si>
  <si>
    <t>W conifir - all slash (all data)</t>
  </si>
  <si>
    <t>W conifir - all slash (S)</t>
  </si>
  <si>
    <t>W conifir - all slash (F)</t>
  </si>
  <si>
    <t>Note: did not use Laboratory studies (cite May paper)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</si>
</sst>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,\ yyyy"/>
    <numFmt numFmtId="165" formatCode="0.0"/>
    <numFmt numFmtId="166" formatCode="0.00000"/>
  </numFmts>
  <fonts count="3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b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i/>
      <sz val="12"/>
      <color theme="0" tint="-0.499984740745262"/>
      <name val="Calibri"/>
      <scheme val="minor"/>
    </font>
    <font>
      <i/>
      <sz val="10"/>
      <color theme="0" tint="-0.499984740745262"/>
      <name val="Verdana"/>
      <family val="2"/>
    </font>
    <font>
      <i/>
      <sz val="11"/>
      <color theme="0" tint="-0.499984740745262"/>
      <name val="Arial"/>
      <family val="2"/>
    </font>
    <font>
      <b/>
      <sz val="10"/>
      <color theme="0" tint="-0.34998626667073579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scheme val="minor"/>
    </font>
    <font>
      <i/>
      <sz val="11"/>
      <color theme="0" tint="-0.34998626667073579"/>
      <name val="Arial"/>
      <family val="2"/>
    </font>
    <font>
      <i/>
      <sz val="12"/>
      <color theme="0" tint="-0.34998626667073579"/>
      <name val="Calibri"/>
      <scheme val="minor"/>
    </font>
    <font>
      <i/>
      <sz val="10"/>
      <color theme="0" tint="-0.34998626667073579"/>
      <name val="Verdana"/>
      <family val="2"/>
    </font>
    <font>
      <i/>
      <sz val="12"/>
      <color rgb="FF000000"/>
      <name val="Calibri"/>
      <scheme val="minor"/>
    </font>
    <font>
      <sz val="10"/>
      <color theme="1"/>
      <name val="Arial"/>
    </font>
    <font>
      <i/>
      <sz val="10"/>
      <color theme="0" tint="-0.499984740745262"/>
      <name val="Arial"/>
    </font>
    <font>
      <i/>
      <sz val="10"/>
      <color theme="0" tint="-0.34998626667073579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27">
    <xf numFmtId="0" fontId="0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95">
    <xf numFmtId="0" fontId="0" fillId="0" borderId="0" xfId="0"/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vertical="top"/>
    </xf>
    <xf numFmtId="0" fontId="4" fillId="0" borderId="1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left" vertical="top"/>
    </xf>
    <xf numFmtId="0" fontId="4" fillId="0" borderId="1" xfId="3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8" fillId="0" borderId="0" xfId="36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 vertical="center"/>
    </xf>
    <xf numFmtId="2" fontId="0" fillId="0" borderId="0" xfId="0" applyNumberFormat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165" fontId="0" fillId="0" borderId="2" xfId="0" applyNumberFormat="1" applyBorder="1"/>
    <xf numFmtId="0" fontId="1" fillId="0" borderId="2" xfId="0" applyFont="1" applyFill="1" applyBorder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right" vertical="top"/>
    </xf>
    <xf numFmtId="2" fontId="4" fillId="0" borderId="0" xfId="6" applyNumberFormat="1" applyFont="1" applyFill="1" applyBorder="1" applyAlignment="1">
      <alignment horizontal="right" vertical="top"/>
    </xf>
    <xf numFmtId="2" fontId="4" fillId="0" borderId="0" xfId="4" applyNumberFormat="1" applyFont="1" applyFill="1" applyBorder="1" applyAlignment="1">
      <alignment horizontal="right" vertical="top"/>
    </xf>
    <xf numFmtId="2" fontId="8" fillId="0" borderId="0" xfId="36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 vertical="top"/>
    </xf>
    <xf numFmtId="2" fontId="2" fillId="0" borderId="0" xfId="1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vertical="center"/>
    </xf>
    <xf numFmtId="2" fontId="2" fillId="0" borderId="5" xfId="1" applyNumberFormat="1" applyFont="1" applyFill="1" applyBorder="1" applyAlignment="1">
      <alignment vertical="center"/>
    </xf>
    <xf numFmtId="2" fontId="3" fillId="0" borderId="7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horizontal="left" vertical="top"/>
    </xf>
    <xf numFmtId="0" fontId="4" fillId="0" borderId="5" xfId="1" applyNumberFormat="1" applyFont="1" applyFill="1" applyBorder="1" applyAlignment="1">
      <alignment horizontal="left" vertical="top"/>
    </xf>
    <xf numFmtId="2" fontId="4" fillId="0" borderId="5" xfId="1" applyNumberFormat="1" applyFont="1" applyFill="1" applyBorder="1" applyAlignment="1">
      <alignment horizontal="right" vertical="top"/>
    </xf>
    <xf numFmtId="2" fontId="4" fillId="0" borderId="7" xfId="1" applyNumberFormat="1" applyFont="1" applyFill="1" applyBorder="1" applyAlignment="1">
      <alignment horizontal="right" vertical="top"/>
    </xf>
    <xf numFmtId="0" fontId="7" fillId="0" borderId="5" xfId="1" applyNumberFormat="1" applyFont="1" applyFill="1" applyBorder="1" applyAlignment="1">
      <alignment horizontal="left" vertical="top"/>
    </xf>
    <xf numFmtId="0" fontId="4" fillId="0" borderId="5" xfId="5" applyFont="1" applyFill="1" applyBorder="1" applyAlignment="1">
      <alignment horizontal="left" vertical="top"/>
    </xf>
    <xf numFmtId="0" fontId="4" fillId="0" borderId="5" xfId="2" applyFont="1" applyFill="1" applyBorder="1" applyAlignment="1">
      <alignment horizontal="left" vertical="top"/>
    </xf>
    <xf numFmtId="0" fontId="4" fillId="0" borderId="5" xfId="4" applyFont="1" applyFill="1" applyBorder="1" applyAlignment="1">
      <alignment horizontal="left" vertical="top"/>
    </xf>
    <xf numFmtId="2" fontId="4" fillId="0" borderId="5" xfId="4" applyNumberFormat="1" applyFont="1" applyFill="1" applyBorder="1" applyAlignment="1">
      <alignment horizontal="right" vertical="top"/>
    </xf>
    <xf numFmtId="2" fontId="4" fillId="0" borderId="7" xfId="4" applyNumberFormat="1" applyFont="1" applyFill="1" applyBorder="1" applyAlignment="1">
      <alignment horizontal="right" vertical="top"/>
    </xf>
    <xf numFmtId="0" fontId="4" fillId="0" borderId="5" xfId="6" applyFont="1" applyFill="1" applyBorder="1" applyAlignment="1">
      <alignment horizontal="left" vertical="top"/>
    </xf>
    <xf numFmtId="2" fontId="4" fillId="0" borderId="5" xfId="6" applyNumberFormat="1" applyFont="1" applyFill="1" applyBorder="1" applyAlignment="1">
      <alignment horizontal="right" vertical="top"/>
    </xf>
    <xf numFmtId="2" fontId="4" fillId="0" borderId="7" xfId="6" applyNumberFormat="1" applyFont="1" applyFill="1" applyBorder="1" applyAlignment="1">
      <alignment horizontal="right" vertical="top"/>
    </xf>
    <xf numFmtId="0" fontId="8" fillId="0" borderId="5" xfId="36" applyFont="1" applyFill="1" applyBorder="1" applyAlignment="1">
      <alignment horizontal="left"/>
    </xf>
    <xf numFmtId="0" fontId="8" fillId="0" borderId="5" xfId="36" applyFont="1" applyFill="1" applyBorder="1" applyAlignment="1">
      <alignment horizontal="left" vertical="center"/>
    </xf>
    <xf numFmtId="0" fontId="8" fillId="0" borderId="5" xfId="36" applyFont="1" applyFill="1" applyBorder="1" applyAlignment="1">
      <alignment horizontal="left" vertical="top"/>
    </xf>
    <xf numFmtId="2" fontId="8" fillId="0" borderId="5" xfId="36" applyNumberFormat="1" applyFont="1" applyFill="1" applyBorder="1" applyAlignment="1">
      <alignment horizontal="right" vertical="center"/>
    </xf>
    <xf numFmtId="2" fontId="8" fillId="0" borderId="7" xfId="36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/>
    </xf>
    <xf numFmtId="2" fontId="8" fillId="0" borderId="5" xfId="36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/>
    </xf>
    <xf numFmtId="2" fontId="8" fillId="0" borderId="7" xfId="36" applyNumberFormat="1" applyFont="1" applyFill="1" applyBorder="1" applyAlignment="1">
      <alignment horizontal="right"/>
    </xf>
    <xf numFmtId="15" fontId="4" fillId="0" borderId="5" xfId="1" applyNumberFormat="1" applyFont="1" applyFill="1" applyBorder="1" applyAlignment="1">
      <alignment horizontal="left" vertical="top"/>
    </xf>
    <xf numFmtId="9" fontId="4" fillId="0" borderId="5" xfId="1" applyNumberFormat="1" applyFont="1" applyFill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2" xfId="3" applyNumberFormat="1" applyFont="1" applyFill="1" applyBorder="1" applyAlignment="1">
      <alignment horizontal="left" vertical="top"/>
    </xf>
    <xf numFmtId="0" fontId="4" fillId="0" borderId="2" xfId="5" applyFont="1" applyFill="1" applyBorder="1" applyAlignment="1">
      <alignment horizontal="left" vertical="top"/>
    </xf>
    <xf numFmtId="0" fontId="8" fillId="0" borderId="2" xfId="36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2" fontId="0" fillId="0" borderId="2" xfId="0" applyNumberFormat="1" applyBorder="1"/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NumberFormat="1" applyFont="1" applyFill="1" applyBorder="1" applyAlignment="1">
      <alignment horizontal="right" vertical="top"/>
    </xf>
    <xf numFmtId="0" fontId="8" fillId="0" borderId="2" xfId="36" applyFont="1" applyFill="1" applyBorder="1" applyAlignment="1">
      <alignment horizontal="right"/>
    </xf>
    <xf numFmtId="0" fontId="4" fillId="0" borderId="2" xfId="1" applyFont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0" fontId="1" fillId="0" borderId="8" xfId="0" applyFont="1" applyBorder="1"/>
    <xf numFmtId="0" fontId="8" fillId="0" borderId="3" xfId="0" applyFont="1" applyFill="1" applyBorder="1" applyAlignment="1">
      <alignment horizontal="left"/>
    </xf>
    <xf numFmtId="0" fontId="8" fillId="0" borderId="3" xfId="36" applyFont="1" applyFill="1" applyBorder="1" applyAlignment="1">
      <alignment horizontal="right"/>
    </xf>
    <xf numFmtId="0" fontId="0" fillId="0" borderId="3" xfId="0" applyBorder="1"/>
    <xf numFmtId="0" fontId="4" fillId="0" borderId="3" xfId="0" applyFont="1" applyFill="1" applyBorder="1" applyAlignment="1">
      <alignment horizontal="left" vertical="top"/>
    </xf>
    <xf numFmtId="2" fontId="0" fillId="0" borderId="3" xfId="0" applyNumberFormat="1" applyBorder="1"/>
    <xf numFmtId="2" fontId="0" fillId="0" borderId="4" xfId="0" applyNumberFormat="1" applyBorder="1" applyAlignment="1">
      <alignment horizontal="right"/>
    </xf>
    <xf numFmtId="0" fontId="4" fillId="0" borderId="3" xfId="1" applyFont="1" applyBorder="1" applyAlignment="1">
      <alignment horizontal="left" vertical="top"/>
    </xf>
    <xf numFmtId="0" fontId="4" fillId="0" borderId="3" xfId="1" applyFont="1" applyBorder="1" applyAlignment="1">
      <alignment horizontal="right" vertical="top"/>
    </xf>
    <xf numFmtId="0" fontId="4" fillId="0" borderId="3" xfId="1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right"/>
    </xf>
    <xf numFmtId="0" fontId="4" fillId="2" borderId="6" xfId="1" applyNumberFormat="1" applyFont="1" applyFill="1" applyBorder="1" applyAlignment="1">
      <alignment horizontal="left" vertical="top"/>
    </xf>
    <xf numFmtId="0" fontId="4" fillId="2" borderId="5" xfId="2" applyFont="1" applyFill="1" applyBorder="1" applyAlignment="1">
      <alignment horizontal="left" vertical="top"/>
    </xf>
    <xf numFmtId="0" fontId="4" fillId="2" borderId="5" xfId="1" applyNumberFormat="1" applyFont="1" applyFill="1" applyBorder="1" applyAlignment="1">
      <alignment horizontal="left" vertical="top"/>
    </xf>
    <xf numFmtId="2" fontId="4" fillId="2" borderId="5" xfId="1" applyNumberFormat="1" applyFont="1" applyFill="1" applyBorder="1" applyAlignment="1">
      <alignment horizontal="right" vertical="top"/>
    </xf>
    <xf numFmtId="2" fontId="4" fillId="2" borderId="7" xfId="1" applyNumberFormat="1" applyFont="1" applyFill="1" applyBorder="1" applyAlignment="1">
      <alignment horizontal="right" vertical="top"/>
    </xf>
    <xf numFmtId="2" fontId="4" fillId="2" borderId="0" xfId="1" applyNumberFormat="1" applyFont="1" applyFill="1" applyBorder="1" applyAlignment="1">
      <alignment horizontal="right" vertical="top"/>
    </xf>
    <xf numFmtId="2" fontId="0" fillId="2" borderId="0" xfId="0" applyNumberForma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left"/>
    </xf>
    <xf numFmtId="0" fontId="0" fillId="2" borderId="0" xfId="0" applyFill="1"/>
    <xf numFmtId="0" fontId="4" fillId="2" borderId="5" xfId="5" applyFont="1" applyFill="1" applyBorder="1" applyAlignment="1">
      <alignment horizontal="left" vertical="top"/>
    </xf>
    <xf numFmtId="0" fontId="4" fillId="2" borderId="5" xfId="6" applyFont="1" applyFill="1" applyBorder="1" applyAlignment="1">
      <alignment horizontal="left" vertical="top"/>
    </xf>
    <xf numFmtId="2" fontId="4" fillId="2" borderId="5" xfId="6" applyNumberFormat="1" applyFont="1" applyFill="1" applyBorder="1" applyAlignment="1">
      <alignment horizontal="right" vertical="top"/>
    </xf>
    <xf numFmtId="2" fontId="4" fillId="2" borderId="7" xfId="6" applyNumberFormat="1" applyFont="1" applyFill="1" applyBorder="1" applyAlignment="1">
      <alignment horizontal="right" vertical="top"/>
    </xf>
    <xf numFmtId="2" fontId="4" fillId="2" borderId="0" xfId="6" applyNumberFormat="1" applyFont="1" applyFill="1" applyBorder="1" applyAlignment="1">
      <alignment horizontal="right" vertical="top"/>
    </xf>
    <xf numFmtId="0" fontId="4" fillId="2" borderId="5" xfId="4" applyFont="1" applyFill="1" applyBorder="1" applyAlignment="1">
      <alignment horizontal="left" vertical="top"/>
    </xf>
    <xf numFmtId="2" fontId="4" fillId="2" borderId="5" xfId="4" applyNumberFormat="1" applyFont="1" applyFill="1" applyBorder="1" applyAlignment="1">
      <alignment horizontal="right" vertical="top"/>
    </xf>
    <xf numFmtId="2" fontId="4" fillId="2" borderId="7" xfId="4" applyNumberFormat="1" applyFont="1" applyFill="1" applyBorder="1" applyAlignment="1">
      <alignment horizontal="right" vertical="top"/>
    </xf>
    <xf numFmtId="2" fontId="4" fillId="2" borderId="0" xfId="4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left"/>
    </xf>
    <xf numFmtId="0" fontId="8" fillId="2" borderId="5" xfId="36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8" fillId="2" borderId="5" xfId="36" applyFont="1" applyFill="1" applyBorder="1" applyAlignment="1">
      <alignment horizontal="left" vertical="center"/>
    </xf>
    <xf numFmtId="2" fontId="9" fillId="2" borderId="5" xfId="0" applyNumberFormat="1" applyFont="1" applyFill="1" applyBorder="1" applyAlignment="1">
      <alignment horizontal="right"/>
    </xf>
    <xf numFmtId="2" fontId="8" fillId="2" borderId="5" xfId="36" applyNumberFormat="1" applyFont="1" applyFill="1" applyBorder="1" applyAlignment="1">
      <alignment horizontal="right" vertical="center"/>
    </xf>
    <xf numFmtId="2" fontId="8" fillId="2" borderId="7" xfId="36" applyNumberFormat="1" applyFont="1" applyFill="1" applyBorder="1" applyAlignment="1">
      <alignment horizontal="right" vertical="center"/>
    </xf>
    <xf numFmtId="2" fontId="9" fillId="2" borderId="0" xfId="0" applyNumberFormat="1" applyFont="1" applyFill="1" applyBorder="1" applyAlignment="1">
      <alignment horizontal="right"/>
    </xf>
    <xf numFmtId="0" fontId="0" fillId="2" borderId="6" xfId="0" applyFill="1" applyBorder="1"/>
    <xf numFmtId="0" fontId="8" fillId="2" borderId="5" xfId="0" applyFont="1" applyFill="1" applyBorder="1" applyAlignment="1">
      <alignment horizontal="left"/>
    </xf>
    <xf numFmtId="0" fontId="0" fillId="2" borderId="5" xfId="0" applyFill="1" applyBorder="1"/>
    <xf numFmtId="0" fontId="4" fillId="2" borderId="5" xfId="0" applyFont="1" applyFill="1" applyBorder="1" applyAlignment="1">
      <alignment horizontal="left" vertical="top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2" fontId="9" fillId="2" borderId="0" xfId="0" applyNumberFormat="1" applyFont="1" applyFill="1" applyAlignment="1">
      <alignment horizontal="right"/>
    </xf>
    <xf numFmtId="0" fontId="4" fillId="2" borderId="5" xfId="7" applyFont="1" applyFill="1" applyBorder="1" applyAlignment="1">
      <alignment horizontal="left" vertical="top"/>
    </xf>
    <xf numFmtId="2" fontId="4" fillId="2" borderId="5" xfId="7" applyNumberFormat="1" applyFont="1" applyFill="1" applyBorder="1" applyAlignment="1">
      <alignment horizontal="right" vertical="top"/>
    </xf>
    <xf numFmtId="2" fontId="4" fillId="2" borderId="5" xfId="5" applyNumberFormat="1" applyFont="1" applyFill="1" applyBorder="1" applyAlignment="1">
      <alignment horizontal="right" vertical="top"/>
    </xf>
    <xf numFmtId="2" fontId="4" fillId="2" borderId="7" xfId="7" applyNumberFormat="1" applyFont="1" applyFill="1" applyBorder="1" applyAlignment="1">
      <alignment horizontal="right" vertical="top"/>
    </xf>
    <xf numFmtId="2" fontId="4" fillId="2" borderId="0" xfId="7" applyNumberFormat="1" applyFont="1" applyFill="1" applyBorder="1" applyAlignment="1">
      <alignment horizontal="right" vertical="top"/>
    </xf>
    <xf numFmtId="2" fontId="4" fillId="2" borderId="5" xfId="2" applyNumberFormat="1" applyFont="1" applyFill="1" applyBorder="1" applyAlignment="1">
      <alignment horizontal="right" vertical="top"/>
    </xf>
    <xf numFmtId="2" fontId="0" fillId="2" borderId="0" xfId="0" applyNumberFormat="1" applyFill="1"/>
    <xf numFmtId="0" fontId="19" fillId="0" borderId="5" xfId="0" applyFont="1" applyFill="1" applyBorder="1" applyAlignment="1">
      <alignment horizontal="left"/>
    </xf>
    <xf numFmtId="0" fontId="19" fillId="0" borderId="5" xfId="36" applyFont="1" applyFill="1" applyBorder="1" applyAlignment="1">
      <alignment horizontal="left"/>
    </xf>
    <xf numFmtId="0" fontId="20" fillId="0" borderId="5" xfId="0" applyFont="1" applyFill="1" applyBorder="1" applyAlignment="1">
      <alignment horizontal="left" vertical="top"/>
    </xf>
    <xf numFmtId="0" fontId="20" fillId="0" borderId="5" xfId="1" applyNumberFormat="1" applyFont="1" applyFill="1" applyBorder="1" applyAlignment="1">
      <alignment horizontal="left" vertical="top"/>
    </xf>
    <xf numFmtId="0" fontId="20" fillId="0" borderId="6" xfId="1" applyNumberFormat="1" applyFont="1" applyFill="1" applyBorder="1" applyAlignment="1">
      <alignment horizontal="left" vertical="top"/>
    </xf>
    <xf numFmtId="2" fontId="20" fillId="0" borderId="5" xfId="1" applyNumberFormat="1" applyFont="1" applyFill="1" applyBorder="1" applyAlignment="1">
      <alignment horizontal="right" vertical="top"/>
    </xf>
    <xf numFmtId="2" fontId="20" fillId="0" borderId="7" xfId="1" applyNumberFormat="1" applyFont="1" applyFill="1" applyBorder="1" applyAlignment="1">
      <alignment horizontal="right" vertical="top"/>
    </xf>
    <xf numFmtId="2" fontId="20" fillId="0" borderId="0" xfId="1" applyNumberFormat="1" applyFont="1" applyFill="1" applyBorder="1" applyAlignment="1">
      <alignment horizontal="right" vertical="top"/>
    </xf>
    <xf numFmtId="0" fontId="20" fillId="0" borderId="5" xfId="3" applyNumberFormat="1" applyFont="1" applyFill="1" applyBorder="1" applyAlignment="1">
      <alignment horizontal="left" vertical="top"/>
    </xf>
    <xf numFmtId="164" fontId="20" fillId="0" borderId="5" xfId="1" applyNumberFormat="1" applyFont="1" applyFill="1" applyBorder="1" applyAlignment="1">
      <alignment horizontal="left" vertical="top"/>
    </xf>
    <xf numFmtId="0" fontId="20" fillId="0" borderId="5" xfId="2" applyFont="1" applyFill="1" applyBorder="1" applyAlignment="1">
      <alignment horizontal="left" vertical="top"/>
    </xf>
    <xf numFmtId="0" fontId="4" fillId="2" borderId="5" xfId="1" applyFont="1" applyFill="1" applyBorder="1" applyAlignment="1">
      <alignment horizontal="left" vertical="top"/>
    </xf>
    <xf numFmtId="15" fontId="4" fillId="2" borderId="5" xfId="1" applyNumberFormat="1" applyFont="1" applyFill="1" applyBorder="1" applyAlignment="1">
      <alignment horizontal="left" vertical="top"/>
    </xf>
    <xf numFmtId="2" fontId="8" fillId="2" borderId="5" xfId="36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2" fontId="8" fillId="2" borderId="7" xfId="36" applyNumberFormat="1" applyFont="1" applyFill="1" applyBorder="1" applyAlignment="1">
      <alignment horizontal="right"/>
    </xf>
    <xf numFmtId="2" fontId="1" fillId="0" borderId="2" xfId="0" applyNumberFormat="1" applyFont="1" applyBorder="1"/>
    <xf numFmtId="0" fontId="0" fillId="0" borderId="5" xfId="0" applyFill="1" applyBorder="1"/>
    <xf numFmtId="0" fontId="0" fillId="0" borderId="4" xfId="0" applyBorder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2" fillId="0" borderId="5" xfId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5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2" fontId="0" fillId="0" borderId="5" xfId="0" applyNumberFormat="1" applyFill="1" applyBorder="1"/>
    <xf numFmtId="2" fontId="0" fillId="0" borderId="5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18" fillId="0" borderId="6" xfId="0" applyFont="1" applyFill="1" applyBorder="1"/>
    <xf numFmtId="0" fontId="18" fillId="0" borderId="5" xfId="0" applyFont="1" applyFill="1" applyBorder="1"/>
    <xf numFmtId="2" fontId="18" fillId="0" borderId="5" xfId="0" applyNumberFormat="1" applyFont="1" applyFill="1" applyBorder="1" applyAlignment="1">
      <alignment horizontal="right"/>
    </xf>
    <xf numFmtId="2" fontId="18" fillId="0" borderId="7" xfId="0" applyNumberFormat="1" applyFont="1" applyFill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4" fillId="0" borderId="5" xfId="1" applyFont="1" applyFill="1" applyBorder="1" applyAlignment="1">
      <alignment horizontal="left" vertical="top"/>
    </xf>
    <xf numFmtId="16" fontId="0" fillId="0" borderId="5" xfId="0" quotePrefix="1" applyNumberFormat="1" applyFill="1" applyBorder="1"/>
    <xf numFmtId="0" fontId="0" fillId="0" borderId="5" xfId="0" quotePrefix="1" applyFill="1" applyBorder="1"/>
    <xf numFmtId="0" fontId="13" fillId="0" borderId="5" xfId="0" applyFont="1" applyFill="1" applyBorder="1"/>
    <xf numFmtId="0" fontId="4" fillId="0" borderId="0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0" fontId="4" fillId="0" borderId="1" xfId="1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8" fillId="2" borderId="5" xfId="36" applyFont="1" applyFill="1" applyBorder="1" applyAlignment="1">
      <alignment horizontal="left" vertical="top"/>
    </xf>
    <xf numFmtId="2" fontId="0" fillId="2" borderId="0" xfId="0" applyNumberFormat="1" applyFill="1" applyAlignment="1">
      <alignment horizontal="right"/>
    </xf>
    <xf numFmtId="0" fontId="1" fillId="2" borderId="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36" applyFont="1" applyFill="1" applyBorder="1" applyAlignment="1">
      <alignment horizontal="left"/>
    </xf>
    <xf numFmtId="0" fontId="1" fillId="2" borderId="5" xfId="0" applyFont="1" applyFill="1" applyBorder="1"/>
    <xf numFmtId="0" fontId="16" fillId="2" borderId="5" xfId="0" applyFont="1" applyFill="1" applyBorder="1" applyAlignment="1">
      <alignment horizontal="left" vertical="top"/>
    </xf>
    <xf numFmtId="2" fontId="1" fillId="2" borderId="5" xfId="0" applyNumberFormat="1" applyFont="1" applyFill="1" applyBorder="1"/>
    <xf numFmtId="2" fontId="1" fillId="2" borderId="5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2" fontId="17" fillId="2" borderId="0" xfId="0" applyNumberFormat="1" applyFont="1" applyFill="1" applyAlignment="1">
      <alignment horizontal="right"/>
    </xf>
    <xf numFmtId="2" fontId="14" fillId="2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left"/>
    </xf>
    <xf numFmtId="2" fontId="21" fillId="0" borderId="2" xfId="1" applyNumberFormat="1" applyFont="1" applyFill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/>
    </xf>
    <xf numFmtId="2" fontId="23" fillId="0" borderId="2" xfId="0" applyNumberFormat="1" applyFont="1" applyFill="1" applyBorder="1" applyAlignment="1">
      <alignment horizontal="left"/>
    </xf>
    <xf numFmtId="1" fontId="22" fillId="0" borderId="2" xfId="0" applyNumberFormat="1" applyFont="1" applyFill="1" applyBorder="1" applyAlignment="1">
      <alignment horizontal="left"/>
    </xf>
    <xf numFmtId="0" fontId="24" fillId="0" borderId="6" xfId="1" applyNumberFormat="1" applyFont="1" applyFill="1" applyBorder="1" applyAlignment="1">
      <alignment horizontal="left" vertical="top"/>
    </xf>
    <xf numFmtId="0" fontId="24" fillId="0" borderId="5" xfId="2" applyFont="1" applyFill="1" applyBorder="1" applyAlignment="1">
      <alignment horizontal="left" vertical="top"/>
    </xf>
    <xf numFmtId="0" fontId="24" fillId="0" borderId="5" xfId="1" applyNumberFormat="1" applyFont="1" applyFill="1" applyBorder="1" applyAlignment="1">
      <alignment horizontal="left" vertical="top"/>
    </xf>
    <xf numFmtId="2" fontId="24" fillId="0" borderId="5" xfId="1" applyNumberFormat="1" applyFont="1" applyFill="1" applyBorder="1" applyAlignment="1">
      <alignment horizontal="right" vertical="top"/>
    </xf>
    <xf numFmtId="2" fontId="24" fillId="0" borderId="7" xfId="1" applyNumberFormat="1" applyFont="1" applyFill="1" applyBorder="1" applyAlignment="1">
      <alignment horizontal="right" vertical="top"/>
    </xf>
    <xf numFmtId="2" fontId="24" fillId="0" borderId="0" xfId="1" applyNumberFormat="1" applyFont="1" applyFill="1" applyBorder="1" applyAlignment="1">
      <alignment horizontal="right" vertical="top"/>
    </xf>
    <xf numFmtId="2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0" fontId="24" fillId="0" borderId="5" xfId="3" applyNumberFormat="1" applyFont="1" applyFill="1" applyBorder="1" applyAlignment="1">
      <alignment horizontal="left" vertical="top"/>
    </xf>
    <xf numFmtId="164" fontId="24" fillId="0" borderId="5" xfId="1" applyNumberFormat="1" applyFont="1" applyFill="1" applyBorder="1" applyAlignment="1">
      <alignment horizontal="left" vertical="top"/>
    </xf>
    <xf numFmtId="0" fontId="25" fillId="0" borderId="6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left"/>
    </xf>
    <xf numFmtId="0" fontId="26" fillId="0" borderId="5" xfId="36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 vertical="top"/>
    </xf>
    <xf numFmtId="2" fontId="25" fillId="0" borderId="5" xfId="0" applyNumberFormat="1" applyFont="1" applyFill="1" applyBorder="1" applyAlignment="1">
      <alignment horizontal="right"/>
    </xf>
    <xf numFmtId="2" fontId="26" fillId="0" borderId="5" xfId="36" applyNumberFormat="1" applyFont="1" applyFill="1" applyBorder="1" applyAlignment="1">
      <alignment horizontal="right"/>
    </xf>
    <xf numFmtId="2" fontId="26" fillId="0" borderId="7" xfId="36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20" fillId="0" borderId="5" xfId="5" applyFont="1" applyFill="1" applyBorder="1" applyAlignment="1">
      <alignment horizontal="left" vertical="top"/>
    </xf>
    <xf numFmtId="2" fontId="19" fillId="0" borderId="5" xfId="36" applyNumberFormat="1" applyFont="1" applyFill="1" applyBorder="1" applyAlignment="1">
      <alignment horizontal="right"/>
    </xf>
    <xf numFmtId="0" fontId="8" fillId="0" borderId="0" xfId="36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top"/>
    </xf>
    <xf numFmtId="0" fontId="8" fillId="0" borderId="0" xfId="36" applyFont="1" applyFill="1" applyBorder="1" applyAlignment="1">
      <alignment horizontal="left" vertical="top"/>
    </xf>
    <xf numFmtId="2" fontId="8" fillId="0" borderId="0" xfId="36" applyNumberFormat="1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vertical="center" wrapText="1"/>
    </xf>
    <xf numFmtId="2" fontId="3" fillId="0" borderId="7" xfId="1" applyNumberFormat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2" fontId="21" fillId="0" borderId="2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2" xfId="0" applyFill="1" applyBorder="1"/>
    <xf numFmtId="2" fontId="27" fillId="0" borderId="2" xfId="0" applyNumberFormat="1" applyFont="1" applyFill="1" applyBorder="1" applyAlignment="1">
      <alignment horizontal="left"/>
    </xf>
    <xf numFmtId="2" fontId="1" fillId="0" borderId="2" xfId="0" applyNumberFormat="1" applyFont="1" applyFill="1" applyBorder="1"/>
    <xf numFmtId="165" fontId="13" fillId="0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1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18" fillId="0" borderId="0" xfId="0" applyFont="1" applyFill="1" applyBorder="1"/>
    <xf numFmtId="0" fontId="25" fillId="0" borderId="0" xfId="0" applyFont="1" applyFill="1" applyBorder="1"/>
    <xf numFmtId="0" fontId="28" fillId="0" borderId="0" xfId="0" applyFont="1" applyFill="1" applyBorder="1"/>
    <xf numFmtId="0" fontId="0" fillId="3" borderId="0" xfId="0" applyFill="1"/>
    <xf numFmtId="0" fontId="2" fillId="0" borderId="0" xfId="0" applyFont="1" applyFill="1" applyBorder="1" applyAlignment="1">
      <alignment horizontal="left"/>
    </xf>
    <xf numFmtId="0" fontId="2" fillId="0" borderId="0" xfId="36" applyFont="1" applyFill="1" applyBorder="1" applyAlignment="1">
      <alignment horizontal="left"/>
    </xf>
    <xf numFmtId="0" fontId="2" fillId="0" borderId="0" xfId="36" applyFont="1" applyFill="1" applyBorder="1" applyAlignment="1">
      <alignment horizontal="left" vertical="center"/>
    </xf>
    <xf numFmtId="2" fontId="2" fillId="0" borderId="0" xfId="36" applyNumberFormat="1" applyFont="1" applyFill="1" applyBorder="1" applyAlignment="1">
      <alignment horizontal="right" vertical="center"/>
    </xf>
    <xf numFmtId="0" fontId="2" fillId="0" borderId="0" xfId="36" applyFont="1" applyFill="1" applyBorder="1" applyAlignment="1">
      <alignment horizontal="left" vertical="top"/>
    </xf>
    <xf numFmtId="2" fontId="2" fillId="0" borderId="0" xfId="36" applyNumberFormat="1" applyFont="1" applyFill="1" applyBorder="1" applyAlignment="1">
      <alignment horizontal="right"/>
    </xf>
    <xf numFmtId="0" fontId="29" fillId="0" borderId="0" xfId="36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2" fontId="29" fillId="0" borderId="0" xfId="36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0" xfId="36" applyFont="1" applyFill="1" applyBorder="1" applyAlignment="1">
      <alignment horizontal="left"/>
    </xf>
    <xf numFmtId="2" fontId="30" fillId="0" borderId="0" xfId="36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2" fontId="2" fillId="0" borderId="0" xfId="1" applyNumberFormat="1" applyFont="1" applyFill="1" applyBorder="1" applyAlignment="1">
      <alignment horizontal="right" vertical="top"/>
    </xf>
    <xf numFmtId="2" fontId="28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2" fontId="28" fillId="0" borderId="0" xfId="0" applyNumberFormat="1" applyFont="1" applyFill="1" applyBorder="1"/>
    <xf numFmtId="0" fontId="2" fillId="0" borderId="0" xfId="2" applyFont="1" applyFill="1" applyBorder="1" applyAlignment="1">
      <alignment horizontal="left" vertical="top"/>
    </xf>
    <xf numFmtId="0" fontId="2" fillId="0" borderId="0" xfId="5" applyFont="1" applyFill="1" applyBorder="1" applyAlignment="1">
      <alignment horizontal="left" vertical="top"/>
    </xf>
    <xf numFmtId="0" fontId="2" fillId="0" borderId="0" xfId="6" applyFont="1" applyFill="1" applyBorder="1" applyAlignment="1">
      <alignment horizontal="left" vertical="top"/>
    </xf>
    <xf numFmtId="2" fontId="2" fillId="0" borderId="0" xfId="6" applyNumberFormat="1" applyFont="1" applyFill="1" applyBorder="1" applyAlignment="1">
      <alignment horizontal="right" vertical="top"/>
    </xf>
    <xf numFmtId="0" fontId="2" fillId="0" borderId="0" xfId="4" applyFont="1" applyFill="1" applyBorder="1" applyAlignment="1">
      <alignment horizontal="left" vertical="top"/>
    </xf>
    <xf numFmtId="2" fontId="2" fillId="0" borderId="0" xfId="4" applyNumberFormat="1" applyFont="1" applyFill="1" applyBorder="1" applyAlignment="1">
      <alignment horizontal="right" vertical="top"/>
    </xf>
    <xf numFmtId="0" fontId="28" fillId="0" borderId="0" xfId="0" applyFont="1" applyFill="1"/>
    <xf numFmtId="2" fontId="2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 applyFill="1" applyBorder="1"/>
    <xf numFmtId="0" fontId="32" fillId="0" borderId="0" xfId="0" applyFont="1" applyFill="1" applyBorder="1"/>
    <xf numFmtId="0" fontId="2" fillId="0" borderId="0" xfId="7" applyFont="1" applyFill="1" applyBorder="1" applyAlignment="1">
      <alignment horizontal="left" vertical="top"/>
    </xf>
    <xf numFmtId="2" fontId="2" fillId="0" borderId="0" xfId="7" applyNumberFormat="1" applyFont="1" applyFill="1" applyBorder="1" applyAlignment="1">
      <alignment horizontal="right" vertical="top"/>
    </xf>
    <xf numFmtId="2" fontId="2" fillId="0" borderId="0" xfId="2" applyNumberFormat="1" applyFont="1" applyFill="1" applyBorder="1" applyAlignment="1">
      <alignment horizontal="right" vertical="top"/>
    </xf>
    <xf numFmtId="2" fontId="2" fillId="0" borderId="0" xfId="5" applyNumberFormat="1" applyFont="1" applyFill="1" applyBorder="1" applyAlignment="1">
      <alignment horizontal="right" vertical="top"/>
    </xf>
    <xf numFmtId="0" fontId="31" fillId="0" borderId="0" xfId="0" applyFont="1" applyFill="1" applyBorder="1"/>
    <xf numFmtId="15" fontId="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0" fontId="34" fillId="0" borderId="0" xfId="1" applyNumberFormat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3" applyNumberFormat="1" applyFont="1" applyFill="1" applyBorder="1" applyAlignment="1">
      <alignment horizontal="left" vertical="top"/>
    </xf>
    <xf numFmtId="0" fontId="29" fillId="0" borderId="0" xfId="5" applyFont="1" applyFill="1" applyBorder="1" applyAlignment="1">
      <alignment horizontal="left" vertical="top"/>
    </xf>
    <xf numFmtId="2" fontId="29" fillId="0" borderId="0" xfId="0" applyNumberFormat="1" applyFont="1" applyFill="1" applyBorder="1" applyAlignment="1">
      <alignment horizontal="right"/>
    </xf>
    <xf numFmtId="0" fontId="29" fillId="0" borderId="0" xfId="1" applyNumberFormat="1" applyFont="1" applyFill="1" applyBorder="1" applyAlignment="1">
      <alignment horizontal="left" vertical="top"/>
    </xf>
    <xf numFmtId="0" fontId="29" fillId="0" borderId="0" xfId="2" applyFont="1" applyFill="1" applyBorder="1" applyAlignment="1">
      <alignment horizontal="left" vertical="top"/>
    </xf>
    <xf numFmtId="2" fontId="29" fillId="0" borderId="0" xfId="1" applyNumberFormat="1" applyFont="1" applyFill="1" applyBorder="1" applyAlignment="1">
      <alignment horizontal="right" vertical="top"/>
    </xf>
    <xf numFmtId="164" fontId="29" fillId="0" borderId="0" xfId="1" applyNumberFormat="1" applyFont="1" applyFill="1" applyBorder="1" applyAlignment="1">
      <alignment horizontal="left" vertical="top"/>
    </xf>
    <xf numFmtId="0" fontId="30" fillId="0" borderId="0" xfId="1" applyNumberFormat="1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164" fontId="30" fillId="0" borderId="0" xfId="1" applyNumberFormat="1" applyFont="1" applyFill="1" applyBorder="1" applyAlignment="1">
      <alignment horizontal="left" vertical="top"/>
    </xf>
    <xf numFmtId="2" fontId="30" fillId="0" borderId="0" xfId="1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 vertical="top"/>
    </xf>
    <xf numFmtId="9" fontId="2" fillId="0" borderId="0" xfId="1" applyNumberFormat="1" applyFont="1" applyFill="1" applyBorder="1" applyAlignment="1">
      <alignment horizontal="left" vertical="top"/>
    </xf>
    <xf numFmtId="2" fontId="28" fillId="0" borderId="0" xfId="0" applyNumberFormat="1" applyFont="1" applyFill="1" applyAlignment="1">
      <alignment horizontal="right"/>
    </xf>
    <xf numFmtId="0" fontId="28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36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/>
    </xf>
    <xf numFmtId="2" fontId="28" fillId="3" borderId="0" xfId="0" applyNumberFormat="1" applyFont="1" applyFill="1" applyBorder="1"/>
    <xf numFmtId="2" fontId="28" fillId="3" borderId="0" xfId="0" applyNumberFormat="1" applyFont="1" applyFill="1" applyBorder="1" applyAlignment="1">
      <alignment horizontal="right"/>
    </xf>
    <xf numFmtId="2" fontId="31" fillId="3" borderId="0" xfId="0" applyNumberFormat="1" applyFont="1" applyFill="1" applyBorder="1" applyAlignment="1">
      <alignment horizontal="right"/>
    </xf>
    <xf numFmtId="165" fontId="28" fillId="3" borderId="0" xfId="0" applyNumberFormat="1" applyFont="1" applyFill="1" applyBorder="1"/>
    <xf numFmtId="0" fontId="0" fillId="3" borderId="0" xfId="0" applyFill="1" applyBorder="1"/>
    <xf numFmtId="0" fontId="2" fillId="3" borderId="0" xfId="1" applyNumberFormat="1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2" fillId="3" borderId="0" xfId="5" applyFont="1" applyFill="1" applyBorder="1" applyAlignment="1">
      <alignment horizontal="left" vertical="top"/>
    </xf>
    <xf numFmtId="0" fontId="2" fillId="3" borderId="0" xfId="6" applyFont="1" applyFill="1" applyBorder="1" applyAlignment="1">
      <alignment horizontal="left" vertical="top"/>
    </xf>
    <xf numFmtId="2" fontId="2" fillId="3" borderId="0" xfId="1" applyNumberFormat="1" applyFont="1" applyFill="1" applyBorder="1" applyAlignment="1">
      <alignment horizontal="right" vertical="top"/>
    </xf>
    <xf numFmtId="2" fontId="2" fillId="3" borderId="0" xfId="6" applyNumberFormat="1" applyFont="1" applyFill="1" applyBorder="1" applyAlignment="1">
      <alignment horizontal="right" vertical="top"/>
    </xf>
    <xf numFmtId="0" fontId="2" fillId="3" borderId="0" xfId="4" applyFont="1" applyFill="1" applyBorder="1" applyAlignment="1">
      <alignment horizontal="left" vertical="top"/>
    </xf>
    <xf numFmtId="2" fontId="2" fillId="3" borderId="0" xfId="4" applyNumberFormat="1" applyFont="1" applyFill="1" applyBorder="1" applyAlignment="1">
      <alignment horizontal="right" vertical="top"/>
    </xf>
    <xf numFmtId="0" fontId="2" fillId="3" borderId="0" xfId="36" applyFont="1" applyFill="1" applyBorder="1" applyAlignment="1">
      <alignment horizontal="left" vertical="center"/>
    </xf>
    <xf numFmtId="0" fontId="28" fillId="3" borderId="0" xfId="0" applyFont="1" applyFill="1"/>
    <xf numFmtId="2" fontId="2" fillId="3" borderId="0" xfId="0" applyNumberFormat="1" applyFont="1" applyFill="1" applyBorder="1" applyAlignment="1">
      <alignment horizontal="right"/>
    </xf>
    <xf numFmtId="2" fontId="2" fillId="3" borderId="0" xfId="36" applyNumberFormat="1" applyFont="1" applyFill="1" applyBorder="1" applyAlignment="1">
      <alignment horizontal="right" vertical="center"/>
    </xf>
    <xf numFmtId="0" fontId="2" fillId="3" borderId="0" xfId="36" applyFont="1" applyFill="1" applyBorder="1" applyAlignment="1">
      <alignment horizontal="left" vertical="top"/>
    </xf>
    <xf numFmtId="0" fontId="1" fillId="3" borderId="0" xfId="0" applyFont="1" applyFill="1" applyBorder="1"/>
    <xf numFmtId="0" fontId="29" fillId="3" borderId="0" xfId="0" applyFont="1" applyFill="1" applyBorder="1"/>
    <xf numFmtId="0" fontId="32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36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2" fontId="32" fillId="3" borderId="0" xfId="0" applyNumberFormat="1" applyFont="1" applyFill="1" applyBorder="1"/>
    <xf numFmtId="2" fontId="32" fillId="3" borderId="0" xfId="0" applyNumberFormat="1" applyFont="1" applyFill="1" applyBorder="1" applyAlignment="1">
      <alignment horizontal="right"/>
    </xf>
    <xf numFmtId="2" fontId="33" fillId="3" borderId="0" xfId="0" applyNumberFormat="1" applyFont="1" applyFill="1" applyBorder="1" applyAlignment="1">
      <alignment horizontal="right"/>
    </xf>
    <xf numFmtId="2" fontId="33" fillId="3" borderId="0" xfId="0" applyNumberFormat="1" applyFont="1" applyFill="1" applyBorder="1"/>
    <xf numFmtId="0" fontId="18" fillId="3" borderId="0" xfId="0" applyFont="1" applyFill="1" applyBorder="1"/>
    <xf numFmtId="0" fontId="2" fillId="3" borderId="0" xfId="1" applyFont="1" applyFill="1" applyBorder="1" applyAlignment="1">
      <alignment horizontal="left" vertical="top"/>
    </xf>
    <xf numFmtId="0" fontId="28" fillId="3" borderId="0" xfId="0" quotePrefix="1" applyFont="1" applyFill="1" applyBorder="1"/>
    <xf numFmtId="16" fontId="28" fillId="3" borderId="0" xfId="0" quotePrefix="1" applyNumberFormat="1" applyFont="1" applyFill="1" applyBorder="1"/>
    <xf numFmtId="0" fontId="2" fillId="3" borderId="0" xfId="0" applyNumberFormat="1" applyFont="1" applyFill="1" applyBorder="1" applyAlignment="1">
      <alignment horizontal="left" vertical="top"/>
    </xf>
    <xf numFmtId="0" fontId="31" fillId="3" borderId="0" xfId="0" applyFont="1" applyFill="1" applyBorder="1"/>
    <xf numFmtId="2" fontId="28" fillId="3" borderId="2" xfId="0" applyNumberFormat="1" applyFont="1" applyFill="1" applyBorder="1"/>
    <xf numFmtId="0" fontId="28" fillId="3" borderId="2" xfId="0" applyFont="1" applyFill="1" applyBorder="1"/>
    <xf numFmtId="2" fontId="32" fillId="3" borderId="2" xfId="0" applyNumberFormat="1" applyFont="1" applyFill="1" applyBorder="1"/>
    <xf numFmtId="1" fontId="28" fillId="3" borderId="2" xfId="0" applyNumberFormat="1" applyFont="1" applyFill="1" applyBorder="1"/>
    <xf numFmtId="0" fontId="32" fillId="0" borderId="2" xfId="0" applyFont="1" applyFill="1" applyBorder="1"/>
    <xf numFmtId="0" fontId="28" fillId="0" borderId="2" xfId="0" applyFont="1" applyFill="1" applyBorder="1"/>
    <xf numFmtId="2" fontId="28" fillId="0" borderId="2" xfId="0" applyNumberFormat="1" applyFont="1" applyFill="1" applyBorder="1"/>
    <xf numFmtId="1" fontId="28" fillId="0" borderId="2" xfId="0" applyNumberFormat="1" applyFont="1" applyFill="1" applyBorder="1"/>
    <xf numFmtId="0" fontId="0" fillId="3" borderId="2" xfId="0" applyFill="1" applyBorder="1"/>
    <xf numFmtId="2" fontId="0" fillId="3" borderId="2" xfId="0" applyNumberFormat="1" applyFill="1" applyBorder="1"/>
    <xf numFmtId="0" fontId="28" fillId="0" borderId="5" xfId="0" applyFont="1" applyFill="1" applyBorder="1"/>
    <xf numFmtId="0" fontId="32" fillId="3" borderId="2" xfId="0" applyFont="1" applyFill="1" applyBorder="1"/>
    <xf numFmtId="1" fontId="0" fillId="3" borderId="2" xfId="0" applyNumberFormat="1" applyFill="1" applyBorder="1"/>
    <xf numFmtId="0" fontId="2" fillId="3" borderId="0" xfId="0" applyFont="1" applyFill="1" applyBorder="1"/>
    <xf numFmtId="2" fontId="2" fillId="3" borderId="0" xfId="36" applyNumberFormat="1" applyFont="1" applyFill="1" applyBorder="1" applyAlignment="1">
      <alignment horizontal="right"/>
    </xf>
    <xf numFmtId="0" fontId="9" fillId="3" borderId="0" xfId="0" applyFont="1" applyFill="1" applyBorder="1"/>
    <xf numFmtId="0" fontId="9" fillId="3" borderId="2" xfId="0" applyFont="1" applyFill="1" applyBorder="1"/>
    <xf numFmtId="2" fontId="2" fillId="3" borderId="2" xfId="0" applyNumberFormat="1" applyFont="1" applyFill="1" applyBorder="1"/>
    <xf numFmtId="1" fontId="2" fillId="3" borderId="2" xfId="0" applyNumberFormat="1" applyFont="1" applyFill="1" applyBorder="1"/>
    <xf numFmtId="2" fontId="3" fillId="3" borderId="0" xfId="0" applyNumberFormat="1" applyFont="1" applyFill="1" applyBorder="1" applyAlignment="1">
      <alignment horizontal="right"/>
    </xf>
    <xf numFmtId="2" fontId="31" fillId="4" borderId="2" xfId="0" applyNumberFormat="1" applyFont="1" applyFill="1" applyBorder="1"/>
    <xf numFmtId="0" fontId="2" fillId="3" borderId="2" xfId="5" applyFont="1" applyFill="1" applyBorder="1" applyAlignment="1">
      <alignment horizontal="left" vertical="top"/>
    </xf>
    <xf numFmtId="2" fontId="0" fillId="0" borderId="2" xfId="0" applyNumberFormat="1" applyFill="1" applyBorder="1"/>
    <xf numFmtId="1" fontId="0" fillId="0" borderId="2" xfId="0" applyNumberFormat="1" applyFill="1" applyBorder="1"/>
    <xf numFmtId="16" fontId="28" fillId="0" borderId="0" xfId="0" quotePrefix="1" applyNumberFormat="1" applyFont="1" applyFill="1" applyBorder="1"/>
    <xf numFmtId="0" fontId="28" fillId="0" borderId="0" xfId="0" quotePrefix="1" applyFont="1" applyFill="1" applyBorder="1"/>
    <xf numFmtId="0" fontId="2" fillId="0" borderId="0" xfId="0" applyNumberFormat="1" applyFont="1" applyFill="1" applyBorder="1" applyAlignment="1">
      <alignment horizontal="left" vertical="top"/>
    </xf>
  </cellXfs>
  <cellStyles count="1627"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Normal" xfId="0" builtinId="0"/>
    <cellStyle name="Normal 10" xfId="3"/>
    <cellStyle name="Normal 2" xfId="1"/>
    <cellStyle name="Normal 2 2" xfId="2"/>
    <cellStyle name="Normal 2 2 2" xfId="7"/>
    <cellStyle name="Normal 2 2 2 2" xfId="8"/>
    <cellStyle name="Normal 2 3" xfId="5"/>
    <cellStyle name="Normal 2 3 2" xfId="9"/>
    <cellStyle name="Normal 2 4" xfId="10"/>
    <cellStyle name="Normal 2 5" xfId="36"/>
    <cellStyle name="Normal 3" xfId="4"/>
    <cellStyle name="Normal 3 2" xfId="6"/>
    <cellStyle name="Normal 3 2 2" xfId="11"/>
    <cellStyle name="Normal 4" xfId="12"/>
    <cellStyle name="Normal 4 2" xfId="13"/>
    <cellStyle name="Normal 4 2 2" xfId="14"/>
    <cellStyle name="Normal 4 3" xfId="15"/>
    <cellStyle name="Normal 5" xfId="16"/>
    <cellStyle name="Normal 5 2" xfId="17"/>
    <cellStyle name="Normal 5 2 2" xfId="18"/>
    <cellStyle name="Normal 5 3" xfId="19"/>
    <cellStyle name="Normal 6" xfId="20"/>
    <cellStyle name="Normal 6 2" xfId="21"/>
    <cellStyle name="Normal 6 2 2" xfId="22"/>
    <cellStyle name="Normal 6 3" xfId="23"/>
    <cellStyle name="Normal 7" xfId="24"/>
    <cellStyle name="Normal 7 2" xfId="25"/>
    <cellStyle name="Normal 7 2 2" xfId="26"/>
    <cellStyle name="Normal 7 3" xfId="27"/>
    <cellStyle name="Normal 8" xfId="28"/>
    <cellStyle name="Normal 8 2" xfId="29"/>
    <cellStyle name="Normal 8 2 2" xfId="30"/>
    <cellStyle name="Normal 8 3" xfId="31"/>
    <cellStyle name="Normal 9" xfId="32"/>
    <cellStyle name="Normal 9 2" xfId="33"/>
    <cellStyle name="Normal 9 2 2" xfId="34"/>
    <cellStyle name="Normal 9 3" xfId="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4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chartsheet" Target="chartsheets/sheet5.xml"/><Relationship Id="rId11" Type="http://schemas.openxmlformats.org/officeDocument/2006/relationships/chartsheet" Target="chartsheets/sheet6.xml"/><Relationship Id="rId12" Type="http://schemas.openxmlformats.org/officeDocument/2006/relationships/worksheet" Target="worksheets/sheet6.xml"/><Relationship Id="rId13" Type="http://schemas.openxmlformats.org/officeDocument/2006/relationships/worksheet" Target="worksheets/sheet7.xml"/><Relationship Id="rId14" Type="http://schemas.openxmlformats.org/officeDocument/2006/relationships/worksheet" Target="worksheets/sheet8.xml"/><Relationship Id="rId15" Type="http://schemas.openxmlformats.org/officeDocument/2006/relationships/chartsheet" Target="chartsheets/sheet7.xml"/><Relationship Id="rId16" Type="http://schemas.openxmlformats.org/officeDocument/2006/relationships/chartsheet" Target="chartsheets/sheet8.xml"/><Relationship Id="rId17" Type="http://schemas.openxmlformats.org/officeDocument/2006/relationships/chartsheet" Target="chartsheets/sheet9.xml"/><Relationship Id="rId18" Type="http://schemas.openxmlformats.org/officeDocument/2006/relationships/worksheet" Target="worksheets/sheet9.xml"/><Relationship Id="rId19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8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'PM2.5 201707'!$V$16:$V$54</c:f>
              <c:numCache>
                <c:formatCode>0.00</c:formatCode>
                <c:ptCount val="39"/>
                <c:pt idx="0">
                  <c:v>0.99</c:v>
                </c:pt>
                <c:pt idx="1">
                  <c:v>0.98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0.957</c:v>
                </c:pt>
                <c:pt idx="6">
                  <c:v>0.957</c:v>
                </c:pt>
                <c:pt idx="7">
                  <c:v>0.953</c:v>
                </c:pt>
                <c:pt idx="8">
                  <c:v>0.952</c:v>
                </c:pt>
                <c:pt idx="9">
                  <c:v>0.951</c:v>
                </c:pt>
                <c:pt idx="10">
                  <c:v>0.945</c:v>
                </c:pt>
                <c:pt idx="11">
                  <c:v>0.943</c:v>
                </c:pt>
                <c:pt idx="12">
                  <c:v>0.942</c:v>
                </c:pt>
                <c:pt idx="13">
                  <c:v>0.942</c:v>
                </c:pt>
                <c:pt idx="14">
                  <c:v>0.941</c:v>
                </c:pt>
                <c:pt idx="15">
                  <c:v>0.94</c:v>
                </c:pt>
                <c:pt idx="16">
                  <c:v>0.938</c:v>
                </c:pt>
                <c:pt idx="17">
                  <c:v>0.936</c:v>
                </c:pt>
                <c:pt idx="18">
                  <c:v>0.936</c:v>
                </c:pt>
                <c:pt idx="19">
                  <c:v>0.934</c:v>
                </c:pt>
                <c:pt idx="20">
                  <c:v>0.932</c:v>
                </c:pt>
                <c:pt idx="21">
                  <c:v>0.931</c:v>
                </c:pt>
                <c:pt idx="22">
                  <c:v>0.93</c:v>
                </c:pt>
                <c:pt idx="23">
                  <c:v>0.928</c:v>
                </c:pt>
                <c:pt idx="24">
                  <c:v>0.918</c:v>
                </c:pt>
                <c:pt idx="25">
                  <c:v>0.915</c:v>
                </c:pt>
                <c:pt idx="26">
                  <c:v>0.913</c:v>
                </c:pt>
                <c:pt idx="27">
                  <c:v>0.904</c:v>
                </c:pt>
                <c:pt idx="28">
                  <c:v>0.901</c:v>
                </c:pt>
                <c:pt idx="29">
                  <c:v>0.901</c:v>
                </c:pt>
                <c:pt idx="30">
                  <c:v>0.896</c:v>
                </c:pt>
                <c:pt idx="31">
                  <c:v>0.896</c:v>
                </c:pt>
                <c:pt idx="32">
                  <c:v>0.88</c:v>
                </c:pt>
                <c:pt idx="33">
                  <c:v>0.871</c:v>
                </c:pt>
                <c:pt idx="34">
                  <c:v>0.82</c:v>
                </c:pt>
                <c:pt idx="35">
                  <c:v>0.817</c:v>
                </c:pt>
                <c:pt idx="36">
                  <c:v>0.782</c:v>
                </c:pt>
                <c:pt idx="37">
                  <c:v>0.78</c:v>
                </c:pt>
                <c:pt idx="38">
                  <c:v>0.76</c:v>
                </c:pt>
              </c:numCache>
            </c:numRef>
          </c:xVal>
          <c:yVal>
            <c:numRef>
              <c:f>'PM2.5 201707'!$W$16:$W$54</c:f>
              <c:numCache>
                <c:formatCode>0.00</c:formatCode>
                <c:ptCount val="39"/>
                <c:pt idx="0">
                  <c:v>27.1</c:v>
                </c:pt>
                <c:pt idx="1">
                  <c:v>12.2</c:v>
                </c:pt>
                <c:pt idx="2">
                  <c:v>11.0</c:v>
                </c:pt>
                <c:pt idx="3">
                  <c:v>19.4</c:v>
                </c:pt>
                <c:pt idx="4">
                  <c:v>30.3</c:v>
                </c:pt>
                <c:pt idx="5">
                  <c:v>14.7</c:v>
                </c:pt>
                <c:pt idx="6">
                  <c:v>6.97</c:v>
                </c:pt>
                <c:pt idx="7">
                  <c:v>23.6</c:v>
                </c:pt>
                <c:pt idx="8">
                  <c:v>9.966241302</c:v>
                </c:pt>
                <c:pt idx="9">
                  <c:v>7.26</c:v>
                </c:pt>
                <c:pt idx="10">
                  <c:v>9.130000000000001</c:v>
                </c:pt>
                <c:pt idx="11">
                  <c:v>9.45</c:v>
                </c:pt>
                <c:pt idx="12">
                  <c:v>22.58</c:v>
                </c:pt>
                <c:pt idx="13">
                  <c:v>13.15830701</c:v>
                </c:pt>
                <c:pt idx="14">
                  <c:v>15.38353372</c:v>
                </c:pt>
                <c:pt idx="15">
                  <c:v>11.28559733</c:v>
                </c:pt>
                <c:pt idx="16">
                  <c:v>22.9</c:v>
                </c:pt>
                <c:pt idx="17">
                  <c:v>12.21546695</c:v>
                </c:pt>
                <c:pt idx="18">
                  <c:v>11.37663417</c:v>
                </c:pt>
                <c:pt idx="19">
                  <c:v>11.05382097</c:v>
                </c:pt>
                <c:pt idx="20">
                  <c:v>21.92261051</c:v>
                </c:pt>
                <c:pt idx="21">
                  <c:v>27.9</c:v>
                </c:pt>
                <c:pt idx="22">
                  <c:v>23.2</c:v>
                </c:pt>
                <c:pt idx="23">
                  <c:v>15.63727323</c:v>
                </c:pt>
                <c:pt idx="24">
                  <c:v>11.45380153</c:v>
                </c:pt>
                <c:pt idx="25">
                  <c:v>16.16617642</c:v>
                </c:pt>
                <c:pt idx="26">
                  <c:v>66.2</c:v>
                </c:pt>
                <c:pt idx="27">
                  <c:v>10.36488968</c:v>
                </c:pt>
                <c:pt idx="28">
                  <c:v>24.0</c:v>
                </c:pt>
                <c:pt idx="29">
                  <c:v>20.0</c:v>
                </c:pt>
                <c:pt idx="30">
                  <c:v>25.0</c:v>
                </c:pt>
                <c:pt idx="31">
                  <c:v>23.0</c:v>
                </c:pt>
                <c:pt idx="32">
                  <c:v>31.1</c:v>
                </c:pt>
                <c:pt idx="33">
                  <c:v>96.9</c:v>
                </c:pt>
                <c:pt idx="34">
                  <c:v>36.8</c:v>
                </c:pt>
                <c:pt idx="35">
                  <c:v>85.5</c:v>
                </c:pt>
                <c:pt idx="36">
                  <c:v>191.0</c:v>
                </c:pt>
                <c:pt idx="37">
                  <c:v>44.0</c:v>
                </c:pt>
                <c:pt idx="38">
                  <c:v>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970456"/>
        <c:axId val="-2016661800"/>
      </c:scatterChart>
      <c:valAx>
        <c:axId val="-2088970456"/>
        <c:scaling>
          <c:orientation val="minMax"/>
          <c:max val="1.0"/>
          <c:min val="0.7"/>
        </c:scaling>
        <c:delete val="0"/>
        <c:axPos val="b"/>
        <c:numFmt formatCode="0.00" sourceLinked="1"/>
        <c:majorTickMark val="out"/>
        <c:minorTickMark val="none"/>
        <c:tickLblPos val="nextTo"/>
        <c:crossAx val="-2016661800"/>
        <c:crosses val="autoZero"/>
        <c:crossBetween val="midCat"/>
      </c:valAx>
      <c:valAx>
        <c:axId val="-2016661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8970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Ward et al. 1989 (SMG)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0249562554681"/>
                  <c:y val="-0.702099008457276"/>
                </c:manualLayout>
              </c:layout>
              <c:numFmt formatCode="General" sourceLinked="0"/>
            </c:trendlineLbl>
          </c:trendline>
          <c:xVal>
            <c:numRef>
              <c:f>'Ward et al. 1989 (SMG)'!$E$3:$E$74</c:f>
              <c:numCache>
                <c:formatCode>General</c:formatCode>
                <c:ptCount val="72"/>
                <c:pt idx="0">
                  <c:v>0.89</c:v>
                </c:pt>
                <c:pt idx="1">
                  <c:v>0.88</c:v>
                </c:pt>
                <c:pt idx="2">
                  <c:v>0.89</c:v>
                </c:pt>
                <c:pt idx="3">
                  <c:v>0.9</c:v>
                </c:pt>
                <c:pt idx="4">
                  <c:v>0.94</c:v>
                </c:pt>
                <c:pt idx="5">
                  <c:v>0.93</c:v>
                </c:pt>
                <c:pt idx="6">
                  <c:v>0.949</c:v>
                </c:pt>
                <c:pt idx="7">
                  <c:v>0.972</c:v>
                </c:pt>
                <c:pt idx="8">
                  <c:v>0.936</c:v>
                </c:pt>
                <c:pt idx="9">
                  <c:v>0.933</c:v>
                </c:pt>
                <c:pt idx="10">
                  <c:v>0.8</c:v>
                </c:pt>
                <c:pt idx="11">
                  <c:v>0.77</c:v>
                </c:pt>
                <c:pt idx="12">
                  <c:v>0.784</c:v>
                </c:pt>
                <c:pt idx="13">
                  <c:v>0.643</c:v>
                </c:pt>
                <c:pt idx="14">
                  <c:v>0.814</c:v>
                </c:pt>
                <c:pt idx="15">
                  <c:v>0.794</c:v>
                </c:pt>
                <c:pt idx="16">
                  <c:v>0.775</c:v>
                </c:pt>
                <c:pt idx="17">
                  <c:v>0.789</c:v>
                </c:pt>
                <c:pt idx="18">
                  <c:v>0.775</c:v>
                </c:pt>
                <c:pt idx="19">
                  <c:v>0.73</c:v>
                </c:pt>
                <c:pt idx="20">
                  <c:v>0.729</c:v>
                </c:pt>
                <c:pt idx="21">
                  <c:v>0.83</c:v>
                </c:pt>
                <c:pt idx="22">
                  <c:v>0.813</c:v>
                </c:pt>
                <c:pt idx="23">
                  <c:v>0.816</c:v>
                </c:pt>
                <c:pt idx="24">
                  <c:v>0.85</c:v>
                </c:pt>
                <c:pt idx="25">
                  <c:v>0.805</c:v>
                </c:pt>
                <c:pt idx="26">
                  <c:v>0.841</c:v>
                </c:pt>
                <c:pt idx="27">
                  <c:v>0.822</c:v>
                </c:pt>
                <c:pt idx="28">
                  <c:v>0.935</c:v>
                </c:pt>
                <c:pt idx="29">
                  <c:v>0.846</c:v>
                </c:pt>
                <c:pt idx="30">
                  <c:v>0.943</c:v>
                </c:pt>
                <c:pt idx="31">
                  <c:v>0.909</c:v>
                </c:pt>
                <c:pt idx="32">
                  <c:v>0.946</c:v>
                </c:pt>
                <c:pt idx="33">
                  <c:v>0.94</c:v>
                </c:pt>
                <c:pt idx="34">
                  <c:v>0.912</c:v>
                </c:pt>
                <c:pt idx="35">
                  <c:v>0.887</c:v>
                </c:pt>
                <c:pt idx="36">
                  <c:v>0.919</c:v>
                </c:pt>
                <c:pt idx="37">
                  <c:v>0.932</c:v>
                </c:pt>
                <c:pt idx="38">
                  <c:v>0.799</c:v>
                </c:pt>
                <c:pt idx="39">
                  <c:v>0.811</c:v>
                </c:pt>
                <c:pt idx="40">
                  <c:v>0.8</c:v>
                </c:pt>
                <c:pt idx="41">
                  <c:v>0.8</c:v>
                </c:pt>
                <c:pt idx="42">
                  <c:v>0.812</c:v>
                </c:pt>
                <c:pt idx="43">
                  <c:v>0.599</c:v>
                </c:pt>
                <c:pt idx="44">
                  <c:v>0.799</c:v>
                </c:pt>
                <c:pt idx="45">
                  <c:v>0.795</c:v>
                </c:pt>
                <c:pt idx="46">
                  <c:v>0.816</c:v>
                </c:pt>
                <c:pt idx="47">
                  <c:v>0.817</c:v>
                </c:pt>
                <c:pt idx="48">
                  <c:v>0.864</c:v>
                </c:pt>
                <c:pt idx="49">
                  <c:v>0.841</c:v>
                </c:pt>
                <c:pt idx="50">
                  <c:v>0.84</c:v>
                </c:pt>
                <c:pt idx="51">
                  <c:v>0.81</c:v>
                </c:pt>
                <c:pt idx="52">
                  <c:v>0.881</c:v>
                </c:pt>
                <c:pt idx="53">
                  <c:v>0.829</c:v>
                </c:pt>
                <c:pt idx="54">
                  <c:v>0.914</c:v>
                </c:pt>
                <c:pt idx="55">
                  <c:v>0.925</c:v>
                </c:pt>
                <c:pt idx="56">
                  <c:v>0.941</c:v>
                </c:pt>
                <c:pt idx="57">
                  <c:v>0.756</c:v>
                </c:pt>
                <c:pt idx="58">
                  <c:v>0.841</c:v>
                </c:pt>
                <c:pt idx="59">
                  <c:v>0.832</c:v>
                </c:pt>
                <c:pt idx="60">
                  <c:v>0.842</c:v>
                </c:pt>
                <c:pt idx="61">
                  <c:v>0.893</c:v>
                </c:pt>
                <c:pt idx="62">
                  <c:v>0.882</c:v>
                </c:pt>
                <c:pt idx="63">
                  <c:v>0.928</c:v>
                </c:pt>
                <c:pt idx="64">
                  <c:v>0.951</c:v>
                </c:pt>
                <c:pt idx="65">
                  <c:v>0.947</c:v>
                </c:pt>
                <c:pt idx="66">
                  <c:v>0.796</c:v>
                </c:pt>
                <c:pt idx="67">
                  <c:v>0.854</c:v>
                </c:pt>
                <c:pt idx="68">
                  <c:v>0.822</c:v>
                </c:pt>
                <c:pt idx="69">
                  <c:v>0.841</c:v>
                </c:pt>
                <c:pt idx="70">
                  <c:v>0.9</c:v>
                </c:pt>
                <c:pt idx="71">
                  <c:v>0.847</c:v>
                </c:pt>
              </c:numCache>
            </c:numRef>
          </c:xVal>
          <c:yVal>
            <c:numRef>
              <c:f>'Ward et al. 1989 (SMG)'!$F$3:$F$74</c:f>
              <c:numCache>
                <c:formatCode>General</c:formatCode>
                <c:ptCount val="72"/>
                <c:pt idx="0">
                  <c:v>13.0</c:v>
                </c:pt>
                <c:pt idx="1">
                  <c:v>15.9</c:v>
                </c:pt>
                <c:pt idx="2">
                  <c:v>12.2</c:v>
                </c:pt>
                <c:pt idx="4">
                  <c:v>5.5</c:v>
                </c:pt>
                <c:pt idx="5">
                  <c:v>6.6</c:v>
                </c:pt>
                <c:pt idx="6">
                  <c:v>4.2</c:v>
                </c:pt>
                <c:pt idx="7">
                  <c:v>1.2</c:v>
                </c:pt>
                <c:pt idx="8">
                  <c:v>4.4</c:v>
                </c:pt>
                <c:pt idx="9">
                  <c:v>4.1</c:v>
                </c:pt>
                <c:pt idx="10">
                  <c:v>17.1</c:v>
                </c:pt>
                <c:pt idx="11">
                  <c:v>14.0</c:v>
                </c:pt>
                <c:pt idx="12">
                  <c:v>13.7</c:v>
                </c:pt>
                <c:pt idx="15">
                  <c:v>11.5</c:v>
                </c:pt>
                <c:pt idx="16">
                  <c:v>14.8</c:v>
                </c:pt>
                <c:pt idx="17">
                  <c:v>12.5</c:v>
                </c:pt>
                <c:pt idx="18">
                  <c:v>14.0</c:v>
                </c:pt>
                <c:pt idx="19">
                  <c:v>8.9</c:v>
                </c:pt>
                <c:pt idx="20">
                  <c:v>11.1</c:v>
                </c:pt>
                <c:pt idx="21">
                  <c:v>16.0</c:v>
                </c:pt>
                <c:pt idx="22">
                  <c:v>15.0</c:v>
                </c:pt>
                <c:pt idx="23">
                  <c:v>13.0</c:v>
                </c:pt>
                <c:pt idx="24">
                  <c:v>9.0</c:v>
                </c:pt>
                <c:pt idx="25">
                  <c:v>13.0</c:v>
                </c:pt>
                <c:pt idx="26">
                  <c:v>10.0</c:v>
                </c:pt>
                <c:pt idx="27">
                  <c:v>11.0</c:v>
                </c:pt>
                <c:pt idx="28">
                  <c:v>4.0</c:v>
                </c:pt>
                <c:pt idx="29">
                  <c:v>7.0</c:v>
                </c:pt>
                <c:pt idx="30">
                  <c:v>3.8</c:v>
                </c:pt>
                <c:pt idx="31">
                  <c:v>8.9</c:v>
                </c:pt>
                <c:pt idx="32">
                  <c:v>4.0</c:v>
                </c:pt>
                <c:pt idx="33">
                  <c:v>1.1</c:v>
                </c:pt>
                <c:pt idx="34">
                  <c:v>6.1</c:v>
                </c:pt>
                <c:pt idx="35">
                  <c:v>13.0</c:v>
                </c:pt>
                <c:pt idx="38">
                  <c:v>10.3</c:v>
                </c:pt>
                <c:pt idx="39">
                  <c:v>10.6</c:v>
                </c:pt>
                <c:pt idx="40">
                  <c:v>14.0</c:v>
                </c:pt>
                <c:pt idx="41">
                  <c:v>12.0</c:v>
                </c:pt>
                <c:pt idx="42">
                  <c:v>15.6</c:v>
                </c:pt>
                <c:pt idx="43">
                  <c:v>33.7</c:v>
                </c:pt>
                <c:pt idx="44">
                  <c:v>8.8</c:v>
                </c:pt>
                <c:pt idx="45">
                  <c:v>10.8</c:v>
                </c:pt>
                <c:pt idx="46">
                  <c:v>9.5</c:v>
                </c:pt>
                <c:pt idx="47">
                  <c:v>10.5</c:v>
                </c:pt>
                <c:pt idx="48">
                  <c:v>9.6</c:v>
                </c:pt>
                <c:pt idx="49">
                  <c:v>8.8</c:v>
                </c:pt>
                <c:pt idx="50">
                  <c:v>13.0</c:v>
                </c:pt>
                <c:pt idx="51">
                  <c:v>18.5</c:v>
                </c:pt>
                <c:pt idx="52">
                  <c:v>8.8</c:v>
                </c:pt>
                <c:pt idx="53">
                  <c:v>10.8</c:v>
                </c:pt>
                <c:pt idx="54">
                  <c:v>7.1</c:v>
                </c:pt>
                <c:pt idx="55">
                  <c:v>6.3</c:v>
                </c:pt>
                <c:pt idx="56">
                  <c:v>1.6</c:v>
                </c:pt>
                <c:pt idx="57">
                  <c:v>21.4</c:v>
                </c:pt>
                <c:pt idx="58">
                  <c:v>9.5</c:v>
                </c:pt>
                <c:pt idx="59">
                  <c:v>20.5</c:v>
                </c:pt>
                <c:pt idx="60">
                  <c:v>13.6</c:v>
                </c:pt>
                <c:pt idx="61">
                  <c:v>7.5</c:v>
                </c:pt>
                <c:pt idx="62">
                  <c:v>11.9</c:v>
                </c:pt>
                <c:pt idx="63">
                  <c:v>5.5</c:v>
                </c:pt>
                <c:pt idx="64">
                  <c:v>3.5</c:v>
                </c:pt>
                <c:pt idx="65">
                  <c:v>5.4</c:v>
                </c:pt>
                <c:pt idx="66">
                  <c:v>16.2</c:v>
                </c:pt>
                <c:pt idx="67">
                  <c:v>8.7</c:v>
                </c:pt>
                <c:pt idx="68">
                  <c:v>10.5</c:v>
                </c:pt>
                <c:pt idx="69">
                  <c:v>12.6</c:v>
                </c:pt>
                <c:pt idx="70">
                  <c:v>6.2</c:v>
                </c:pt>
                <c:pt idx="71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375400"/>
        <c:axId val="-2088871816"/>
      </c:scatterChart>
      <c:valAx>
        <c:axId val="-2083375400"/>
        <c:scaling>
          <c:orientation val="minMax"/>
          <c:min val="0.55"/>
        </c:scaling>
        <c:delete val="0"/>
        <c:axPos val="b"/>
        <c:numFmt formatCode="General" sourceLinked="1"/>
        <c:majorTickMark val="out"/>
        <c:minorTickMark val="none"/>
        <c:tickLblPos val="nextTo"/>
        <c:crossAx val="-2088871816"/>
        <c:crosses val="autoZero"/>
        <c:crossBetween val="midCat"/>
      </c:valAx>
      <c:valAx>
        <c:axId val="-2088871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3375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 Forests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Urbanski 2009, Burling 2011</c:v>
          </c:tx>
          <c:spPr>
            <a:ln w="47625">
              <a:noFill/>
            </a:ln>
          </c:spPr>
          <c:xVal>
            <c:numRef>
              <c:f>'PM2.5 merged 201609'!$V$2:$V$65</c:f>
              <c:numCache>
                <c:formatCode>0.00</c:formatCode>
                <c:ptCount val="64"/>
                <c:pt idx="0">
                  <c:v>0.933</c:v>
                </c:pt>
                <c:pt idx="1">
                  <c:v>0.934</c:v>
                </c:pt>
                <c:pt idx="2">
                  <c:v>0.938</c:v>
                </c:pt>
                <c:pt idx="3">
                  <c:v>0.94</c:v>
                </c:pt>
                <c:pt idx="4">
                  <c:v>0.952</c:v>
                </c:pt>
                <c:pt idx="5">
                  <c:v>0.957</c:v>
                </c:pt>
                <c:pt idx="6">
                  <c:v>0.912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0.936</c:v>
                </c:pt>
                <c:pt idx="12">
                  <c:v>0.928</c:v>
                </c:pt>
                <c:pt idx="13">
                  <c:v>0.932</c:v>
                </c:pt>
                <c:pt idx="14">
                  <c:v>0.936</c:v>
                </c:pt>
                <c:pt idx="15">
                  <c:v>0.942</c:v>
                </c:pt>
                <c:pt idx="16">
                  <c:v>0.942</c:v>
                </c:pt>
                <c:pt idx="17">
                  <c:v>0.943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1.1</c:v>
                </c:pt>
                <c:pt idx="23">
                  <c:v>1.1</c:v>
                </c:pt>
                <c:pt idx="24">
                  <c:v>1.1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0.918</c:v>
                </c:pt>
                <c:pt idx="29">
                  <c:v>0.941</c:v>
                </c:pt>
                <c:pt idx="30">
                  <c:v>0.76</c:v>
                </c:pt>
                <c:pt idx="31">
                  <c:v>0.78</c:v>
                </c:pt>
                <c:pt idx="32">
                  <c:v>0.82</c:v>
                </c:pt>
                <c:pt idx="33">
                  <c:v>0.88</c:v>
                </c:pt>
                <c:pt idx="34">
                  <c:v>0.921</c:v>
                </c:pt>
                <c:pt idx="35">
                  <c:v>0.921</c:v>
                </c:pt>
                <c:pt idx="36">
                  <c:v>0.923</c:v>
                </c:pt>
                <c:pt idx="37">
                  <c:v>0.93</c:v>
                </c:pt>
                <c:pt idx="38">
                  <c:v>0.942</c:v>
                </c:pt>
                <c:pt idx="39">
                  <c:v>0.951</c:v>
                </c:pt>
                <c:pt idx="40">
                  <c:v>0.96</c:v>
                </c:pt>
                <c:pt idx="41">
                  <c:v>0.97</c:v>
                </c:pt>
                <c:pt idx="42">
                  <c:v>0.99</c:v>
                </c:pt>
                <c:pt idx="43">
                  <c:v>1.1</c:v>
                </c:pt>
                <c:pt idx="44">
                  <c:v>1.1</c:v>
                </c:pt>
                <c:pt idx="45">
                  <c:v>1.1</c:v>
                </c:pt>
                <c:pt idx="46">
                  <c:v>1.1</c:v>
                </c:pt>
                <c:pt idx="47">
                  <c:v>1.1</c:v>
                </c:pt>
                <c:pt idx="48">
                  <c:v>1.1</c:v>
                </c:pt>
                <c:pt idx="49">
                  <c:v>1.1</c:v>
                </c:pt>
                <c:pt idx="50">
                  <c:v>1.1</c:v>
                </c:pt>
                <c:pt idx="51">
                  <c:v>1.1</c:v>
                </c:pt>
                <c:pt idx="52">
                  <c:v>1.1</c:v>
                </c:pt>
                <c:pt idx="53">
                  <c:v>1.1</c:v>
                </c:pt>
                <c:pt idx="54">
                  <c:v>1.1</c:v>
                </c:pt>
                <c:pt idx="55">
                  <c:v>1.1</c:v>
                </c:pt>
                <c:pt idx="56">
                  <c:v>1.1</c:v>
                </c:pt>
                <c:pt idx="57">
                  <c:v>1.1</c:v>
                </c:pt>
                <c:pt idx="58">
                  <c:v>1.1</c:v>
                </c:pt>
                <c:pt idx="59">
                  <c:v>1.1</c:v>
                </c:pt>
                <c:pt idx="60">
                  <c:v>1.1</c:v>
                </c:pt>
                <c:pt idx="61">
                  <c:v>1.1</c:v>
                </c:pt>
                <c:pt idx="62">
                  <c:v>1.1</c:v>
                </c:pt>
                <c:pt idx="63">
                  <c:v>1.1</c:v>
                </c:pt>
              </c:numCache>
            </c:numRef>
          </c:xVal>
          <c:yVal>
            <c:numRef>
              <c:f>'PM2.5 merged 201609'!$W$2:$W$65</c:f>
              <c:numCache>
                <c:formatCode>0.00</c:formatCode>
                <c:ptCount val="64"/>
                <c:pt idx="0">
                  <c:v>15.74453762</c:v>
                </c:pt>
                <c:pt idx="1">
                  <c:v>11.05382097</c:v>
                </c:pt>
                <c:pt idx="2">
                  <c:v>6.908198711</c:v>
                </c:pt>
                <c:pt idx="3">
                  <c:v>11.28559733</c:v>
                </c:pt>
                <c:pt idx="4">
                  <c:v>9.966241302</c:v>
                </c:pt>
                <c:pt idx="5">
                  <c:v>6.97</c:v>
                </c:pt>
                <c:pt idx="6">
                  <c:v>15.33128267</c:v>
                </c:pt>
                <c:pt idx="7">
                  <c:v>18.0</c:v>
                </c:pt>
                <c:pt idx="8">
                  <c:v>14.0</c:v>
                </c:pt>
                <c:pt idx="9">
                  <c:v>20.0</c:v>
                </c:pt>
                <c:pt idx="10">
                  <c:v>15.0</c:v>
                </c:pt>
                <c:pt idx="11">
                  <c:v>9.725954276</c:v>
                </c:pt>
                <c:pt idx="12">
                  <c:v>15.63727323</c:v>
                </c:pt>
                <c:pt idx="13">
                  <c:v>21.92261051</c:v>
                </c:pt>
                <c:pt idx="14">
                  <c:v>12.21546695</c:v>
                </c:pt>
                <c:pt idx="15">
                  <c:v>22.58</c:v>
                </c:pt>
                <c:pt idx="16">
                  <c:v>13.15830701</c:v>
                </c:pt>
                <c:pt idx="17">
                  <c:v>9.45</c:v>
                </c:pt>
                <c:pt idx="18">
                  <c:v>35.0</c:v>
                </c:pt>
                <c:pt idx="19">
                  <c:v>31.0</c:v>
                </c:pt>
                <c:pt idx="20">
                  <c:v>13.0</c:v>
                </c:pt>
                <c:pt idx="21">
                  <c:v>16.0</c:v>
                </c:pt>
                <c:pt idx="22">
                  <c:v>20.0</c:v>
                </c:pt>
                <c:pt idx="23">
                  <c:v>26.0</c:v>
                </c:pt>
                <c:pt idx="24">
                  <c:v>21.0</c:v>
                </c:pt>
                <c:pt idx="25">
                  <c:v>43.0</c:v>
                </c:pt>
                <c:pt idx="26">
                  <c:v>2.07</c:v>
                </c:pt>
                <c:pt idx="27">
                  <c:v>6.49</c:v>
                </c:pt>
                <c:pt idx="28">
                  <c:v>11.45380153</c:v>
                </c:pt>
                <c:pt idx="29">
                  <c:v>15.38353372</c:v>
                </c:pt>
                <c:pt idx="30">
                  <c:v>45.0</c:v>
                </c:pt>
                <c:pt idx="31">
                  <c:v>44.0</c:v>
                </c:pt>
                <c:pt idx="32">
                  <c:v>36.8</c:v>
                </c:pt>
                <c:pt idx="33">
                  <c:v>31.1</c:v>
                </c:pt>
                <c:pt idx="34">
                  <c:v>11.87006098</c:v>
                </c:pt>
                <c:pt idx="35">
                  <c:v>14.09240808</c:v>
                </c:pt>
                <c:pt idx="36">
                  <c:v>14.47519413</c:v>
                </c:pt>
                <c:pt idx="37">
                  <c:v>23.2</c:v>
                </c:pt>
                <c:pt idx="38">
                  <c:v>14.40491603</c:v>
                </c:pt>
                <c:pt idx="39">
                  <c:v>7.26</c:v>
                </c:pt>
                <c:pt idx="40">
                  <c:v>30.3</c:v>
                </c:pt>
                <c:pt idx="41">
                  <c:v>19.4</c:v>
                </c:pt>
                <c:pt idx="42">
                  <c:v>27.1</c:v>
                </c:pt>
                <c:pt idx="43">
                  <c:v>14.0</c:v>
                </c:pt>
                <c:pt idx="44">
                  <c:v>14.0</c:v>
                </c:pt>
                <c:pt idx="45">
                  <c:v>13.0</c:v>
                </c:pt>
                <c:pt idx="46">
                  <c:v>16.0</c:v>
                </c:pt>
                <c:pt idx="47">
                  <c:v>12.0</c:v>
                </c:pt>
                <c:pt idx="48">
                  <c:v>15.0</c:v>
                </c:pt>
                <c:pt idx="49">
                  <c:v>19.0</c:v>
                </c:pt>
                <c:pt idx="50">
                  <c:v>40.0</c:v>
                </c:pt>
                <c:pt idx="51">
                  <c:v>58.0</c:v>
                </c:pt>
                <c:pt idx="52">
                  <c:v>80.0</c:v>
                </c:pt>
                <c:pt idx="53">
                  <c:v>42.0</c:v>
                </c:pt>
                <c:pt idx="54">
                  <c:v>33.0</c:v>
                </c:pt>
                <c:pt idx="55">
                  <c:v>39.0</c:v>
                </c:pt>
                <c:pt idx="56">
                  <c:v>43.0</c:v>
                </c:pt>
                <c:pt idx="57">
                  <c:v>70.0</c:v>
                </c:pt>
                <c:pt idx="58">
                  <c:v>73.0</c:v>
                </c:pt>
                <c:pt idx="59">
                  <c:v>35.0</c:v>
                </c:pt>
                <c:pt idx="60">
                  <c:v>39.0</c:v>
                </c:pt>
                <c:pt idx="61">
                  <c:v>39.0</c:v>
                </c:pt>
                <c:pt idx="62">
                  <c:v>27.0</c:v>
                </c:pt>
                <c:pt idx="63">
                  <c:v>36.0</c:v>
                </c:pt>
              </c:numCache>
            </c:numRef>
          </c:yVal>
          <c:smooth val="0"/>
        </c:ser>
        <c:ser>
          <c:idx val="1"/>
          <c:order val="1"/>
          <c:tx>
            <c:v>Lab - McMeeking, 2009</c:v>
          </c:tx>
          <c:spPr>
            <a:ln w="47625">
              <a:noFill/>
            </a:ln>
          </c:spPr>
          <c:dLbls>
            <c:dLbl>
              <c:idx val="0"/>
              <c:layout>
                <c:manualLayout>
                  <c:x val="-0.035535910798335"/>
                  <c:y val="-0.02610389590369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Black needlerush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Palmetto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0685080595282"/>
                  <c:y val="-0.00217532465864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Wax myrtle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common reed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Sawgrass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Galberry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296132589986114"/>
                  <c:y val="-0.01087662329320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Longleaf pine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Wire grass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Hickory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Oak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Turkey Oak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0607071809471556"/>
                  <c:y val="0.004350649317282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Rhododendrun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'PM2.5 merged 201609'!$V$96:$V$105</c:f>
              <c:numCache>
                <c:formatCode>0.00</c:formatCode>
                <c:ptCount val="10"/>
                <c:pt idx="0">
                  <c:v>0.891</c:v>
                </c:pt>
                <c:pt idx="1">
                  <c:v>0.915</c:v>
                </c:pt>
                <c:pt idx="2">
                  <c:v>0.857</c:v>
                </c:pt>
                <c:pt idx="3">
                  <c:v>0.957</c:v>
                </c:pt>
                <c:pt idx="4">
                  <c:v>0.947</c:v>
                </c:pt>
                <c:pt idx="5">
                  <c:v>0.933</c:v>
                </c:pt>
                <c:pt idx="6">
                  <c:v>0.943</c:v>
                </c:pt>
                <c:pt idx="7">
                  <c:v>0.886</c:v>
                </c:pt>
                <c:pt idx="8">
                  <c:v>0.943</c:v>
                </c:pt>
                <c:pt idx="9">
                  <c:v>0.961</c:v>
                </c:pt>
              </c:numCache>
            </c:numRef>
          </c:xVal>
          <c:yVal>
            <c:numRef>
              <c:f>'PM2.5 merged 201609'!$W$96:$W$105</c:f>
              <c:numCache>
                <c:formatCode>0.00</c:formatCode>
                <c:ptCount val="10"/>
                <c:pt idx="0">
                  <c:v>38.4</c:v>
                </c:pt>
                <c:pt idx="1">
                  <c:v>12.2</c:v>
                </c:pt>
                <c:pt idx="2">
                  <c:v>70.5</c:v>
                </c:pt>
                <c:pt idx="3">
                  <c:v>36.2</c:v>
                </c:pt>
                <c:pt idx="4">
                  <c:v>20.5</c:v>
                </c:pt>
                <c:pt idx="5">
                  <c:v>12.5</c:v>
                </c:pt>
                <c:pt idx="6">
                  <c:v>18.2</c:v>
                </c:pt>
                <c:pt idx="7">
                  <c:v>52.2</c:v>
                </c:pt>
                <c:pt idx="8">
                  <c:v>3.9</c:v>
                </c:pt>
                <c:pt idx="9">
                  <c:v>3.7</c:v>
                </c:pt>
              </c:numCache>
            </c:numRef>
          </c:yVal>
          <c:smooth val="0"/>
        </c:ser>
        <c:ser>
          <c:idx val="6"/>
          <c:order val="2"/>
          <c:tx>
            <c:v>Strand, 2013</c:v>
          </c:tx>
          <c:spPr>
            <a:ln w="47625">
              <a:noFill/>
            </a:ln>
          </c:spPr>
          <c:xVal>
            <c:numRef>
              <c:f>'PM2.5 merged 201609'!$V$27:$V$34</c:f>
              <c:numCache>
                <c:formatCode>0.00</c:formatCode>
                <c:ptCount val="8"/>
                <c:pt idx="0">
                  <c:v>1.1</c:v>
                </c:pt>
                <c:pt idx="1">
                  <c:v>1.1</c:v>
                </c:pt>
                <c:pt idx="2">
                  <c:v>1.1</c:v>
                </c:pt>
                <c:pt idx="3">
                  <c:v>0.918</c:v>
                </c:pt>
                <c:pt idx="4">
                  <c:v>0.941</c:v>
                </c:pt>
                <c:pt idx="5">
                  <c:v>0.76</c:v>
                </c:pt>
                <c:pt idx="6">
                  <c:v>0.78</c:v>
                </c:pt>
                <c:pt idx="7">
                  <c:v>0.82</c:v>
                </c:pt>
              </c:numCache>
            </c:numRef>
          </c:xVal>
          <c:yVal>
            <c:numRef>
              <c:f>'PM2.5 merged 201609'!$W$27:$W$34</c:f>
              <c:numCache>
                <c:formatCode>0.00</c:formatCode>
                <c:ptCount val="8"/>
                <c:pt idx="0">
                  <c:v>43.0</c:v>
                </c:pt>
                <c:pt idx="1">
                  <c:v>2.07</c:v>
                </c:pt>
                <c:pt idx="2">
                  <c:v>6.49</c:v>
                </c:pt>
                <c:pt idx="3">
                  <c:v>11.45380153</c:v>
                </c:pt>
                <c:pt idx="4">
                  <c:v>15.38353372</c:v>
                </c:pt>
                <c:pt idx="5">
                  <c:v>45.0</c:v>
                </c:pt>
                <c:pt idx="6">
                  <c:v>44.0</c:v>
                </c:pt>
                <c:pt idx="7">
                  <c:v>36.8</c:v>
                </c:pt>
              </c:numCache>
            </c:numRef>
          </c:yVal>
          <c:smooth val="0"/>
        </c:ser>
        <c:ser>
          <c:idx val="3"/>
          <c:order val="3"/>
          <c:tx>
            <c:v>RxCADRE Forest - Aurell, 2015</c:v>
          </c:tx>
          <c:spPr>
            <a:ln w="47625">
              <a:noFill/>
            </a:ln>
          </c:spPr>
          <c:xVal>
            <c:numRef>
              <c:f>'PM2.5 merged 201609'!$V$84:$V$89</c:f>
              <c:numCache>
                <c:formatCode>0.00</c:formatCode>
                <c:ptCount val="6"/>
                <c:pt idx="0">
                  <c:v>0.98</c:v>
                </c:pt>
                <c:pt idx="1">
                  <c:v>0.98</c:v>
                </c:pt>
                <c:pt idx="2">
                  <c:v>0.935</c:v>
                </c:pt>
                <c:pt idx="3">
                  <c:v>0.943</c:v>
                </c:pt>
                <c:pt idx="4">
                  <c:v>0.914</c:v>
                </c:pt>
                <c:pt idx="5">
                  <c:v>0.936</c:v>
                </c:pt>
              </c:numCache>
            </c:numRef>
          </c:xVal>
          <c:yVal>
            <c:numRef>
              <c:f>'PM2.5 merged 201609'!$W$84:$W$89</c:f>
              <c:numCache>
                <c:formatCode>0.00</c:formatCode>
                <c:ptCount val="6"/>
                <c:pt idx="0">
                  <c:v>12.2</c:v>
                </c:pt>
                <c:pt idx="1">
                  <c:v>11.0</c:v>
                </c:pt>
                <c:pt idx="2">
                  <c:v>8.872145717</c:v>
                </c:pt>
                <c:pt idx="3">
                  <c:v>16.73906934</c:v>
                </c:pt>
                <c:pt idx="4">
                  <c:v>9.114445363</c:v>
                </c:pt>
                <c:pt idx="5">
                  <c:v>5.93</c:v>
                </c:pt>
              </c:numCache>
            </c:numRef>
          </c:yVal>
          <c:smooth val="0"/>
        </c:ser>
        <c:ser>
          <c:idx val="5"/>
          <c:order val="4"/>
          <c:tx>
            <c:v>Robertson 2014 Flaming</c:v>
          </c:tx>
          <c:spPr>
            <a:ln w="47625">
              <a:noFill/>
            </a:ln>
          </c:spPr>
          <c:xVal>
            <c:numRef>
              <c:f>'PM2.5 merged 201609'!$V$76:$V$79</c:f>
              <c:numCache>
                <c:formatCode>0.00</c:formatCode>
                <c:ptCount val="4"/>
                <c:pt idx="0">
                  <c:v>0.931</c:v>
                </c:pt>
                <c:pt idx="1">
                  <c:v>0.896</c:v>
                </c:pt>
                <c:pt idx="2">
                  <c:v>0.896</c:v>
                </c:pt>
                <c:pt idx="3">
                  <c:v>0.901</c:v>
                </c:pt>
              </c:numCache>
            </c:numRef>
          </c:xVal>
          <c:yVal>
            <c:numRef>
              <c:f>'PM2.5 merged 201609'!$W$76:$W$79</c:f>
              <c:numCache>
                <c:formatCode>0.00</c:formatCode>
                <c:ptCount val="4"/>
                <c:pt idx="0">
                  <c:v>27.9</c:v>
                </c:pt>
                <c:pt idx="1">
                  <c:v>23.0</c:v>
                </c:pt>
                <c:pt idx="2">
                  <c:v>25.0</c:v>
                </c:pt>
                <c:pt idx="3">
                  <c:v>20.0</c:v>
                </c:pt>
              </c:numCache>
            </c:numRef>
          </c:yVal>
          <c:smooth val="0"/>
        </c:ser>
        <c:ser>
          <c:idx val="2"/>
          <c:order val="5"/>
          <c:tx>
            <c:v>Robertson 2014, Smoldering</c:v>
          </c:tx>
          <c:spPr>
            <a:ln w="47625">
              <a:noFill/>
            </a:ln>
          </c:spPr>
          <c:xVal>
            <c:numRef>
              <c:f>'PM2.5 merged 201609'!$V$80:$V$83</c:f>
              <c:numCache>
                <c:formatCode>0.00</c:formatCode>
                <c:ptCount val="4"/>
                <c:pt idx="0">
                  <c:v>0.901</c:v>
                </c:pt>
                <c:pt idx="1">
                  <c:v>0.904</c:v>
                </c:pt>
                <c:pt idx="2">
                  <c:v>0.915</c:v>
                </c:pt>
                <c:pt idx="3">
                  <c:v>0.936</c:v>
                </c:pt>
              </c:numCache>
            </c:numRef>
          </c:xVal>
          <c:yVal>
            <c:numRef>
              <c:f>'PM2.5 merged 201609'!$W$80:$W$83</c:f>
              <c:numCache>
                <c:formatCode>0.00</c:formatCode>
                <c:ptCount val="4"/>
                <c:pt idx="0">
                  <c:v>24.0</c:v>
                </c:pt>
                <c:pt idx="1">
                  <c:v>10.36488968</c:v>
                </c:pt>
                <c:pt idx="2">
                  <c:v>16.16617642</c:v>
                </c:pt>
                <c:pt idx="3">
                  <c:v>11.37663417</c:v>
                </c:pt>
              </c:numCache>
            </c:numRef>
          </c:yVal>
          <c:smooth val="0"/>
        </c:ser>
        <c:ser>
          <c:idx val="4"/>
          <c:order val="6"/>
          <c:tx>
            <c:v>RxCADRE Grass - Aurell, 2015</c:v>
          </c:tx>
          <c:spPr>
            <a:ln w="47625">
              <a:noFill/>
            </a:ln>
          </c:spPr>
          <c:xVal>
            <c:numRef>
              <c:f>'PM2.5 merged 201609'!$V$15:$V$18</c:f>
              <c:numCache>
                <c:formatCode>0.00</c:formatCode>
                <c:ptCount val="4"/>
                <c:pt idx="0">
                  <c:v>0.932</c:v>
                </c:pt>
                <c:pt idx="1">
                  <c:v>0.936</c:v>
                </c:pt>
                <c:pt idx="2">
                  <c:v>0.942</c:v>
                </c:pt>
                <c:pt idx="3">
                  <c:v>0.942</c:v>
                </c:pt>
              </c:numCache>
            </c:numRef>
          </c:xVal>
          <c:yVal>
            <c:numRef>
              <c:f>'PM2.5 merged 201609'!$W$15:$W$18</c:f>
              <c:numCache>
                <c:formatCode>0.00</c:formatCode>
                <c:ptCount val="4"/>
                <c:pt idx="0">
                  <c:v>21.92261051</c:v>
                </c:pt>
                <c:pt idx="1">
                  <c:v>12.21546695</c:v>
                </c:pt>
                <c:pt idx="2">
                  <c:v>22.58</c:v>
                </c:pt>
                <c:pt idx="3">
                  <c:v>13.15830701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052968"/>
        <c:axId val="-2129119544"/>
      </c:scatterChart>
      <c:valAx>
        <c:axId val="-2103052968"/>
        <c:scaling>
          <c:orientation val="minMax"/>
          <c:max val="1.0"/>
          <c:min val="0.7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MCE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9119544"/>
        <c:crosses val="autoZero"/>
        <c:crossBetween val="midCat"/>
      </c:valAx>
      <c:valAx>
        <c:axId val="-212911954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 (g/kg)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03052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Western Forests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PP (AZ, MT, OR, CA)</c:v>
          </c:tx>
          <c:spPr>
            <a:ln w="47625">
              <a:noFill/>
            </a:ln>
          </c:spPr>
          <c:xVal>
            <c:numRef>
              <c:f>'PM2.5 merged 201609'!$V$116:$V$136</c:f>
              <c:numCache>
                <c:formatCode>0.00</c:formatCode>
                <c:ptCount val="21"/>
                <c:pt idx="0">
                  <c:v>0.889626457</c:v>
                </c:pt>
                <c:pt idx="1">
                  <c:v>0.899803923</c:v>
                </c:pt>
                <c:pt idx="2">
                  <c:v>0.903989899</c:v>
                </c:pt>
                <c:pt idx="3">
                  <c:v>0.90572358</c:v>
                </c:pt>
                <c:pt idx="4">
                  <c:v>0.909936387</c:v>
                </c:pt>
                <c:pt idx="5">
                  <c:v>0.910481924</c:v>
                </c:pt>
                <c:pt idx="6">
                  <c:v>0.914260534</c:v>
                </c:pt>
                <c:pt idx="7">
                  <c:v>0.916200701</c:v>
                </c:pt>
                <c:pt idx="8">
                  <c:v>0.916377434</c:v>
                </c:pt>
                <c:pt idx="9">
                  <c:v>0.916377434</c:v>
                </c:pt>
                <c:pt idx="10">
                  <c:v>0.918096547</c:v>
                </c:pt>
                <c:pt idx="11">
                  <c:v>0.918314079</c:v>
                </c:pt>
                <c:pt idx="12">
                  <c:v>0.918659298</c:v>
                </c:pt>
                <c:pt idx="13">
                  <c:v>0.92372757</c:v>
                </c:pt>
                <c:pt idx="14">
                  <c:v>0.924018379</c:v>
                </c:pt>
                <c:pt idx="15">
                  <c:v>0.92572143</c:v>
                </c:pt>
                <c:pt idx="16">
                  <c:v>0.931630827</c:v>
                </c:pt>
                <c:pt idx="17">
                  <c:v>0.938367615</c:v>
                </c:pt>
                <c:pt idx="18">
                  <c:v>0.948400973</c:v>
                </c:pt>
                <c:pt idx="19">
                  <c:v>0.913</c:v>
                </c:pt>
                <c:pt idx="20">
                  <c:v>0.885</c:v>
                </c:pt>
              </c:numCache>
            </c:numRef>
          </c:xVal>
          <c:yVal>
            <c:numRef>
              <c:f>'PM2.5 merged 201609'!$W$116:$W$136</c:f>
              <c:numCache>
                <c:formatCode>0.00</c:formatCode>
                <c:ptCount val="21"/>
                <c:pt idx="0">
                  <c:v>21.42008737</c:v>
                </c:pt>
                <c:pt idx="1">
                  <c:v>14.54</c:v>
                </c:pt>
                <c:pt idx="2">
                  <c:v>15.28512202</c:v>
                </c:pt>
                <c:pt idx="3">
                  <c:v>20.33339908</c:v>
                </c:pt>
                <c:pt idx="4">
                  <c:v>19.45744723</c:v>
                </c:pt>
                <c:pt idx="5">
                  <c:v>20.86894176</c:v>
                </c:pt>
                <c:pt idx="6">
                  <c:v>12.65450917</c:v>
                </c:pt>
                <c:pt idx="7">
                  <c:v>15.72</c:v>
                </c:pt>
                <c:pt idx="8">
                  <c:v>20.76165358</c:v>
                </c:pt>
                <c:pt idx="9">
                  <c:v>20.76165358</c:v>
                </c:pt>
                <c:pt idx="10">
                  <c:v>12.96693292</c:v>
                </c:pt>
                <c:pt idx="11">
                  <c:v>11.7334482</c:v>
                </c:pt>
                <c:pt idx="12">
                  <c:v>14.40871724</c:v>
                </c:pt>
                <c:pt idx="13">
                  <c:v>14.45000549</c:v>
                </c:pt>
                <c:pt idx="14">
                  <c:v>11.94059247</c:v>
                </c:pt>
                <c:pt idx="15">
                  <c:v>15.42006658</c:v>
                </c:pt>
                <c:pt idx="16">
                  <c:v>13.41083601</c:v>
                </c:pt>
                <c:pt idx="17">
                  <c:v>14.75658085</c:v>
                </c:pt>
                <c:pt idx="18">
                  <c:v>6.183000472</c:v>
                </c:pt>
                <c:pt idx="19">
                  <c:v>19.01</c:v>
                </c:pt>
                <c:pt idx="20">
                  <c:v>24.2</c:v>
                </c:pt>
              </c:numCache>
            </c:numRef>
          </c:yVal>
          <c:smooth val="0"/>
        </c:ser>
        <c:ser>
          <c:idx val="1"/>
          <c:order val="1"/>
          <c:tx>
            <c:v>Oak, redpine (MN)</c:v>
          </c:tx>
          <c:spPr>
            <a:ln w="47625">
              <a:noFill/>
            </a:ln>
          </c:spPr>
          <c:xVal>
            <c:numRef>
              <c:f>'PM2.5 merged 201609'!$V$137:$V$139</c:f>
              <c:numCache>
                <c:formatCode>0.00</c:formatCode>
                <c:ptCount val="3"/>
                <c:pt idx="0">
                  <c:v>0.936</c:v>
                </c:pt>
                <c:pt idx="1">
                  <c:v>0.953</c:v>
                </c:pt>
                <c:pt idx="2">
                  <c:v>0.942</c:v>
                </c:pt>
              </c:numCache>
            </c:numRef>
          </c:xVal>
          <c:yVal>
            <c:numRef>
              <c:f>'PM2.5 merged 201609'!$W$137:$W$139</c:f>
              <c:numCache>
                <c:formatCode>0.00</c:formatCode>
                <c:ptCount val="3"/>
                <c:pt idx="0">
                  <c:v>10.01683829</c:v>
                </c:pt>
                <c:pt idx="1">
                  <c:v>10.12289606</c:v>
                </c:pt>
                <c:pt idx="2">
                  <c:v>11.46290405</c:v>
                </c:pt>
              </c:numCache>
            </c:numRef>
          </c:yVal>
          <c:smooth val="0"/>
        </c:ser>
        <c:ser>
          <c:idx val="2"/>
          <c:order val="2"/>
          <c:tx>
            <c:v>PP - Lab</c:v>
          </c:tx>
          <c:spPr>
            <a:ln w="47625">
              <a:noFill/>
            </a:ln>
          </c:spPr>
          <c:xVal>
            <c:numRef>
              <c:f>'PM2.5 merged 201609'!$V$142</c:f>
              <c:numCache>
                <c:formatCode>0.00</c:formatCode>
                <c:ptCount val="1"/>
                <c:pt idx="0">
                  <c:v>0.92</c:v>
                </c:pt>
              </c:numCache>
            </c:numRef>
          </c:xVal>
          <c:yVal>
            <c:numRef>
              <c:f>'PM2.5 merged 201609'!$W$142</c:f>
              <c:numCache>
                <c:formatCode>0.00</c:formatCode>
                <c:ptCount val="1"/>
                <c:pt idx="0">
                  <c:v>27.7</c:v>
                </c:pt>
              </c:numCache>
            </c:numRef>
          </c:yVal>
          <c:smooth val="0"/>
        </c:ser>
        <c:ser>
          <c:idx val="3"/>
          <c:order val="3"/>
          <c:tx>
            <c:v>Lodgepole Pine - Lab</c:v>
          </c:tx>
          <c:spPr>
            <a:ln w="47625">
              <a:noFill/>
            </a:ln>
          </c:spPr>
          <c:xVal>
            <c:numRef>
              <c:f>'PM2.5 merged 201609'!$V$143</c:f>
              <c:numCache>
                <c:formatCode>0.00</c:formatCode>
                <c:ptCount val="1"/>
                <c:pt idx="0">
                  <c:v>0.92</c:v>
                </c:pt>
              </c:numCache>
            </c:numRef>
          </c:xVal>
          <c:yVal>
            <c:numRef>
              <c:f>'PM2.5 merged 201609'!$W$143</c:f>
              <c:numCache>
                <c:formatCode>0.00</c:formatCode>
                <c:ptCount val="1"/>
                <c:pt idx="0">
                  <c:v>18.1</c:v>
                </c:pt>
              </c:numCache>
            </c:numRef>
          </c:yVal>
          <c:smooth val="0"/>
        </c:ser>
        <c:ser>
          <c:idx val="4"/>
          <c:order val="4"/>
          <c:tx>
            <c:v>Doug Fir - Lab</c:v>
          </c:tx>
          <c:spPr>
            <a:ln w="47625">
              <a:noFill/>
            </a:ln>
          </c:spPr>
          <c:xVal>
            <c:numRef>
              <c:f>'PM2.5 merged 201609'!$V$145</c:f>
              <c:numCache>
                <c:formatCode>0.00</c:formatCode>
                <c:ptCount val="1"/>
                <c:pt idx="0">
                  <c:v>0.906</c:v>
                </c:pt>
              </c:numCache>
            </c:numRef>
          </c:xVal>
          <c:yVal>
            <c:numRef>
              <c:f>'PM2.5 merged 201609'!$W$145</c:f>
              <c:numCache>
                <c:formatCode>0.00</c:formatCode>
                <c:ptCount val="1"/>
                <c:pt idx="0">
                  <c:v>42.9</c:v>
                </c:pt>
              </c:numCache>
            </c:numRef>
          </c:yVal>
          <c:smooth val="0"/>
        </c:ser>
        <c:ser>
          <c:idx val="5"/>
          <c:order val="5"/>
          <c:tx>
            <c:v>Broadcast - Lab</c:v>
          </c:tx>
          <c:spPr>
            <a:ln w="47625">
              <a:noFill/>
            </a:ln>
          </c:spPr>
          <c:xVal>
            <c:numRef>
              <c:f>'PM2.5 merged 201609'!$V$146</c:f>
              <c:numCache>
                <c:formatCode>0.00</c:formatCode>
                <c:ptCount val="1"/>
                <c:pt idx="0">
                  <c:v>0.961</c:v>
                </c:pt>
              </c:numCache>
            </c:numRef>
          </c:xVal>
          <c:yVal>
            <c:numRef>
              <c:f>'PM2.5 merged 201609'!$W$146</c:f>
              <c:numCache>
                <c:formatCode>0.00</c:formatCode>
                <c:ptCount val="1"/>
                <c:pt idx="0">
                  <c:v>5.93</c:v>
                </c:pt>
              </c:numCache>
            </c:numRef>
          </c:yVal>
          <c:smooth val="0"/>
        </c:ser>
        <c:ser>
          <c:idx val="6"/>
          <c:order val="6"/>
          <c:tx>
            <c:v>Pine Needle - Lab</c:v>
          </c:tx>
          <c:spPr>
            <a:ln w="47625">
              <a:noFill/>
            </a:ln>
          </c:spPr>
          <c:xVal>
            <c:numRef>
              <c:f>'PM2.5 merged 201609'!$V$147</c:f>
              <c:numCache>
                <c:formatCode>0.00</c:formatCode>
                <c:ptCount val="1"/>
                <c:pt idx="0">
                  <c:v>0.96</c:v>
                </c:pt>
              </c:numCache>
            </c:numRef>
          </c:xVal>
          <c:yVal>
            <c:numRef>
              <c:f>'PM2.5 merged 201609'!$W$147</c:f>
              <c:numCache>
                <c:formatCode>0.00</c:formatCode>
                <c:ptCount val="1"/>
                <c:pt idx="0">
                  <c:v>30.4</c:v>
                </c:pt>
              </c:numCache>
            </c:numRef>
          </c:yVal>
          <c:smooth val="0"/>
        </c:ser>
        <c:ser>
          <c:idx val="7"/>
          <c:order val="7"/>
          <c:tx>
            <c:v>Oak Savanna (AZ)</c:v>
          </c:tx>
          <c:spPr>
            <a:ln w="47625">
              <a:noFill/>
            </a:ln>
          </c:spPr>
          <c:xVal>
            <c:numRef>
              <c:f>'PM2.5 merged 201609'!$V$186</c:f>
              <c:numCache>
                <c:formatCode>0.00</c:formatCode>
                <c:ptCount val="1"/>
                <c:pt idx="0">
                  <c:v>0.94</c:v>
                </c:pt>
              </c:numCache>
            </c:numRef>
          </c:xVal>
          <c:yVal>
            <c:numRef>
              <c:f>'PM2.5 merged 201609'!$W$186</c:f>
              <c:numCache>
                <c:formatCode>0.00</c:formatCode>
                <c:ptCount val="1"/>
                <c:pt idx="0">
                  <c:v>6.83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851080"/>
        <c:axId val="-2124401848"/>
      </c:scatterChart>
      <c:valAx>
        <c:axId val="-210285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MCE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4401848"/>
        <c:crosses val="autoZero"/>
        <c:crossBetween val="midCat"/>
      </c:valAx>
      <c:valAx>
        <c:axId val="-2124401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 (g/kg)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02851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Chaparral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0522316097289582"/>
          <c:y val="0.0239285712450513"/>
          <c:w val="0.693879930359874"/>
          <c:h val="0.916583664613583"/>
        </c:manualLayout>
      </c:layout>
      <c:scatterChart>
        <c:scatterStyle val="lineMarker"/>
        <c:varyColors val="0"/>
        <c:ser>
          <c:idx val="0"/>
          <c:order val="0"/>
          <c:tx>
            <c:v>Chaparral, Hardy, 1996, CA</c:v>
          </c:tx>
          <c:spPr>
            <a:ln w="47625">
              <a:noFill/>
            </a:ln>
          </c:spPr>
          <c:xVal>
            <c:numRef>
              <c:f>'PM2.5 merged 201609'!$V$163:$V$172</c:f>
              <c:numCache>
                <c:formatCode>0.00</c:formatCode>
                <c:ptCount val="10"/>
                <c:pt idx="0">
                  <c:v>0.8729</c:v>
                </c:pt>
                <c:pt idx="1">
                  <c:v>0.8762</c:v>
                </c:pt>
                <c:pt idx="2">
                  <c:v>0.89</c:v>
                </c:pt>
                <c:pt idx="3">
                  <c:v>0.901</c:v>
                </c:pt>
                <c:pt idx="4">
                  <c:v>0.903</c:v>
                </c:pt>
                <c:pt idx="5">
                  <c:v>0.9148</c:v>
                </c:pt>
                <c:pt idx="6">
                  <c:v>0.933</c:v>
                </c:pt>
                <c:pt idx="7">
                  <c:v>0.9368</c:v>
                </c:pt>
                <c:pt idx="8">
                  <c:v>0.938</c:v>
                </c:pt>
                <c:pt idx="9">
                  <c:v>0.947</c:v>
                </c:pt>
              </c:numCache>
            </c:numRef>
          </c:xVal>
          <c:yVal>
            <c:numRef>
              <c:f>'PM2.5 merged 201609'!$W$163:$W$172</c:f>
              <c:numCache>
                <c:formatCode>0.00</c:formatCode>
                <c:ptCount val="10"/>
                <c:pt idx="0">
                  <c:v>8.5</c:v>
                </c:pt>
                <c:pt idx="1">
                  <c:v>11.2</c:v>
                </c:pt>
                <c:pt idx="2">
                  <c:v>5.35</c:v>
                </c:pt>
                <c:pt idx="3">
                  <c:v>7.6</c:v>
                </c:pt>
                <c:pt idx="4">
                  <c:v>8.66</c:v>
                </c:pt>
                <c:pt idx="5">
                  <c:v>6.25</c:v>
                </c:pt>
                <c:pt idx="6">
                  <c:v>8.59</c:v>
                </c:pt>
                <c:pt idx="7">
                  <c:v>6.4</c:v>
                </c:pt>
                <c:pt idx="8">
                  <c:v>7.49</c:v>
                </c:pt>
                <c:pt idx="9">
                  <c:v>4.86</c:v>
                </c:pt>
              </c:numCache>
            </c:numRef>
          </c:yVal>
          <c:smooth val="0"/>
        </c:ser>
        <c:ser>
          <c:idx val="1"/>
          <c:order val="1"/>
          <c:tx>
            <c:v>Chaparral, Burling, 2011, CA</c:v>
          </c:tx>
          <c:spPr>
            <a:ln w="47625">
              <a:noFill/>
            </a:ln>
          </c:spPr>
          <c:xVal>
            <c:numRef>
              <c:f>'PM2.5 merged 201609'!$V$173:$V$177</c:f>
              <c:numCache>
                <c:formatCode>0.00</c:formatCode>
                <c:ptCount val="5"/>
                <c:pt idx="0">
                  <c:v>0.95</c:v>
                </c:pt>
              </c:numCache>
            </c:numRef>
          </c:xVal>
          <c:yVal>
            <c:numRef>
              <c:f>'PM2.5 merged 201609'!$W$173:$W$177</c:f>
              <c:numCache>
                <c:formatCode>0.00</c:formatCode>
                <c:ptCount val="5"/>
                <c:pt idx="0">
                  <c:v>5.95</c:v>
                </c:pt>
                <c:pt idx="1">
                  <c:v>7.7</c:v>
                </c:pt>
                <c:pt idx="2">
                  <c:v>7.7</c:v>
                </c:pt>
                <c:pt idx="3">
                  <c:v>5.5</c:v>
                </c:pt>
                <c:pt idx="4">
                  <c:v>7.7</c:v>
                </c:pt>
              </c:numCache>
            </c:numRef>
          </c:yVal>
          <c:smooth val="0"/>
        </c:ser>
        <c:ser>
          <c:idx val="2"/>
          <c:order val="2"/>
          <c:tx>
            <c:v>Chamise, CA, Lab</c:v>
          </c:tx>
          <c:spPr>
            <a:ln w="47625">
              <a:noFill/>
            </a:ln>
          </c:spPr>
          <c:xVal>
            <c:numRef>
              <c:f>'PM2.5 merged 201609'!$V$178</c:f>
              <c:numCache>
                <c:formatCode>0.00</c:formatCode>
                <c:ptCount val="1"/>
                <c:pt idx="0">
                  <c:v>0.914</c:v>
                </c:pt>
              </c:numCache>
            </c:numRef>
          </c:xVal>
          <c:yVal>
            <c:numRef>
              <c:f>'PM2.5 merged 201609'!$W$178</c:f>
              <c:numCache>
                <c:formatCode>0.00</c:formatCode>
                <c:ptCount val="1"/>
                <c:pt idx="0">
                  <c:v>6.5</c:v>
                </c:pt>
              </c:numCache>
            </c:numRef>
          </c:yVal>
          <c:smooth val="0"/>
        </c:ser>
        <c:ser>
          <c:idx val="3"/>
          <c:order val="3"/>
          <c:tx>
            <c:v>Hoaryleaf ceanothus, CA, Lab</c:v>
          </c:tx>
          <c:spPr>
            <a:ln w="47625">
              <a:noFill/>
            </a:ln>
          </c:spPr>
          <c:xVal>
            <c:numRef>
              <c:f>'PM2.5 merged 201609'!$V$179</c:f>
              <c:numCache>
                <c:formatCode>0.00</c:formatCode>
                <c:ptCount val="1"/>
                <c:pt idx="0">
                  <c:v>0.913</c:v>
                </c:pt>
              </c:numCache>
            </c:numRef>
          </c:xVal>
          <c:yVal>
            <c:numRef>
              <c:f>'PM2.5 merged 201609'!$W$179</c:f>
              <c:numCache>
                <c:formatCode>0.00</c:formatCode>
                <c:ptCount val="1"/>
                <c:pt idx="0">
                  <c:v>7.8</c:v>
                </c:pt>
              </c:numCache>
            </c:numRef>
          </c:yVal>
          <c:smooth val="0"/>
        </c:ser>
        <c:ser>
          <c:idx val="4"/>
          <c:order val="4"/>
          <c:tx>
            <c:v>Manzanita, CA, Lab</c:v>
          </c:tx>
          <c:spPr>
            <a:ln w="47625">
              <a:noFill/>
            </a:ln>
          </c:spPr>
          <c:xVal>
            <c:numRef>
              <c:f>'PM2.5 merged 201609'!$V$180</c:f>
              <c:numCache>
                <c:formatCode>0.00</c:formatCode>
                <c:ptCount val="1"/>
                <c:pt idx="0">
                  <c:v>0.899</c:v>
                </c:pt>
              </c:numCache>
            </c:numRef>
          </c:xVal>
          <c:yVal>
            <c:numRef>
              <c:f>'PM2.5 merged 201609'!$W$180</c:f>
              <c:numCache>
                <c:formatCode>0.00</c:formatCode>
                <c:ptCount val="1"/>
                <c:pt idx="0">
                  <c:v>23.5</c:v>
                </c:pt>
              </c:numCache>
            </c:numRef>
          </c:yVal>
          <c:smooth val="0"/>
        </c:ser>
        <c:ser>
          <c:idx val="5"/>
          <c:order val="5"/>
          <c:tx>
            <c:v>Sagebrush, MT, Lab</c:v>
          </c:tx>
          <c:spPr>
            <a:ln w="47625">
              <a:noFill/>
            </a:ln>
          </c:spPr>
          <c:xVal>
            <c:numRef>
              <c:f>'PM2.5 merged 201609'!$V$181</c:f>
              <c:numCache>
                <c:formatCode>0.00</c:formatCode>
                <c:ptCount val="1"/>
                <c:pt idx="0">
                  <c:v>0.889</c:v>
                </c:pt>
              </c:numCache>
            </c:numRef>
          </c:xVal>
          <c:yVal>
            <c:numRef>
              <c:f>'PM2.5 merged 201609'!$W$181</c:f>
              <c:numCache>
                <c:formatCode>0.00</c:formatCode>
                <c:ptCount val="1"/>
                <c:pt idx="0">
                  <c:v>29.0</c:v>
                </c:pt>
              </c:numCache>
            </c:numRef>
          </c:yVal>
          <c:smooth val="0"/>
        </c:ser>
        <c:ser>
          <c:idx val="6"/>
          <c:order val="6"/>
          <c:tx>
            <c:v>Gray's Rabbitbrush, UT, Lab</c:v>
          </c:tx>
          <c:spPr>
            <a:ln w="47625">
              <a:noFill/>
            </a:ln>
          </c:spPr>
          <c:xVal>
            <c:numRef>
              <c:f>'PM2.5 merged 201609'!$V$182</c:f>
              <c:numCache>
                <c:formatCode>0.00</c:formatCode>
                <c:ptCount val="1"/>
                <c:pt idx="0">
                  <c:v>0.935</c:v>
                </c:pt>
              </c:numCache>
            </c:numRef>
          </c:xVal>
          <c:yVal>
            <c:numRef>
              <c:f>'PM2.5 merged 201609'!$W$182</c:f>
              <c:numCache>
                <c:formatCode>0.00</c:formatCode>
                <c:ptCount val="1"/>
                <c:pt idx="0">
                  <c:v>3.4</c:v>
                </c:pt>
              </c:numCache>
            </c:numRef>
          </c:yVal>
          <c:smooth val="0"/>
        </c:ser>
        <c:ser>
          <c:idx val="7"/>
          <c:order val="7"/>
          <c:tx>
            <c:v>Juniper, UT, Lab</c:v>
          </c:tx>
          <c:spPr>
            <a:ln w="47625">
              <a:noFill/>
            </a:ln>
          </c:spPr>
          <c:xVal>
            <c:numRef>
              <c:f>'PM2.5 merged 201609'!$V$183</c:f>
              <c:numCache>
                <c:formatCode>0.00</c:formatCode>
                <c:ptCount val="1"/>
                <c:pt idx="0">
                  <c:v>0.956</c:v>
                </c:pt>
              </c:numCache>
            </c:numRef>
          </c:xVal>
          <c:yVal>
            <c:numRef>
              <c:f>'PM2.5 merged 201609'!$W$183</c:f>
              <c:numCache>
                <c:formatCode>0.00</c:formatCode>
                <c:ptCount val="1"/>
                <c:pt idx="0">
                  <c:v>4.2</c:v>
                </c:pt>
              </c:numCache>
            </c:numRef>
          </c:yVal>
          <c:smooth val="0"/>
        </c:ser>
        <c:ser>
          <c:idx val="8"/>
          <c:order val="8"/>
          <c:tx>
            <c:v>Sagebrush, Lab</c:v>
          </c:tx>
          <c:spPr>
            <a:ln w="47625">
              <a:noFill/>
            </a:ln>
          </c:spPr>
          <c:xVal>
            <c:numRef>
              <c:f>'PM2.5 merged 201609'!$V$184</c:f>
              <c:numCache>
                <c:formatCode>0.00</c:formatCode>
                <c:ptCount val="1"/>
                <c:pt idx="0">
                  <c:v>0.96</c:v>
                </c:pt>
              </c:numCache>
            </c:numRef>
          </c:xVal>
          <c:yVal>
            <c:numRef>
              <c:f>'PM2.5 merged 201609'!$W$184</c:f>
              <c:numCache>
                <c:formatCode>0.00</c:formatCode>
                <c:ptCount val="1"/>
                <c:pt idx="0">
                  <c:v>2.32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620808"/>
        <c:axId val="-2054837864"/>
      </c:scatterChart>
      <c:valAx>
        <c:axId val="-205462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MCE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4837864"/>
        <c:crosses val="autoZero"/>
        <c:crossBetween val="midCat"/>
      </c:valAx>
      <c:valAx>
        <c:axId val="-205483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 (g/kg)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4620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Western/Mixed</a:t>
            </a:r>
            <a:r>
              <a:rPr lang="en-US" baseline="0"/>
              <a:t> Forests - Wildfire</a:t>
            </a:r>
            <a:endParaRPr lang="en-US"/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Hardy (OR), Babbit (ID)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'PM2.5 merged 201609'!$V$188:$V$198</c:f>
              <c:numCache>
                <c:formatCode>0.00</c:formatCode>
                <c:ptCount val="11"/>
                <c:pt idx="0">
                  <c:v>0.9</c:v>
                </c:pt>
                <c:pt idx="1">
                  <c:v>0.88</c:v>
                </c:pt>
                <c:pt idx="2">
                  <c:v>0.85</c:v>
                </c:pt>
                <c:pt idx="3">
                  <c:v>0.82</c:v>
                </c:pt>
                <c:pt idx="4">
                  <c:v>0.81</c:v>
                </c:pt>
                <c:pt idx="5">
                  <c:v>0.79</c:v>
                </c:pt>
                <c:pt idx="6">
                  <c:v>0.75</c:v>
                </c:pt>
                <c:pt idx="7">
                  <c:v>0.96</c:v>
                </c:pt>
                <c:pt idx="8">
                  <c:v>0.94</c:v>
                </c:pt>
                <c:pt idx="9">
                  <c:v>0.95</c:v>
                </c:pt>
                <c:pt idx="10">
                  <c:v>0.94</c:v>
                </c:pt>
              </c:numCache>
            </c:numRef>
          </c:xVal>
          <c:yVal>
            <c:numRef>
              <c:f>'PM2.5 merged 201609'!$W$188:$W$198</c:f>
              <c:numCache>
                <c:formatCode>0.00</c:formatCode>
                <c:ptCount val="11"/>
                <c:pt idx="0">
                  <c:v>7.3</c:v>
                </c:pt>
                <c:pt idx="1">
                  <c:v>8.9</c:v>
                </c:pt>
                <c:pt idx="2">
                  <c:v>10.4</c:v>
                </c:pt>
                <c:pt idx="3">
                  <c:v>12.9</c:v>
                </c:pt>
                <c:pt idx="4">
                  <c:v>13.5</c:v>
                </c:pt>
                <c:pt idx="5">
                  <c:v>14.7</c:v>
                </c:pt>
                <c:pt idx="6">
                  <c:v>17.3</c:v>
                </c:pt>
                <c:pt idx="7">
                  <c:v>2.8</c:v>
                </c:pt>
                <c:pt idx="8">
                  <c:v>5.7</c:v>
                </c:pt>
                <c:pt idx="9">
                  <c:v>6.9</c:v>
                </c:pt>
                <c:pt idx="10">
                  <c:v>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462120"/>
        <c:axId val="-2017147672"/>
      </c:scatterChart>
      <c:valAx>
        <c:axId val="-2054462120"/>
        <c:scaling>
          <c:orientation val="minMax"/>
          <c:min val="0.7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MCE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7147672"/>
        <c:crosses val="autoZero"/>
        <c:crossBetween val="midCat"/>
      </c:valAx>
      <c:valAx>
        <c:axId val="-2017147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 (g/kg)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4462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Misc - Lab</c:v>
          </c:tx>
          <c:spPr>
            <a:ln w="4762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Black Needlerush 38.40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Kudzu</a:t>
                    </a:r>
                    <a:r>
                      <a:rPr lang="en-US" baseline="0"/>
                      <a:t> </a:t>
                    </a:r>
                    <a:r>
                      <a:rPr lang="en-US"/>
                      <a:t>70.50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Common Reed 36.20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Turkey Oak 52.20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'PM2.5 merged 201609'!$V$96:$V$106</c:f>
              <c:numCache>
                <c:formatCode>0.00</c:formatCode>
                <c:ptCount val="11"/>
                <c:pt idx="0">
                  <c:v>0.891</c:v>
                </c:pt>
                <c:pt idx="1">
                  <c:v>0.915</c:v>
                </c:pt>
                <c:pt idx="2">
                  <c:v>0.857</c:v>
                </c:pt>
                <c:pt idx="3">
                  <c:v>0.957</c:v>
                </c:pt>
                <c:pt idx="4">
                  <c:v>0.947</c:v>
                </c:pt>
                <c:pt idx="5">
                  <c:v>0.933</c:v>
                </c:pt>
                <c:pt idx="6">
                  <c:v>0.943</c:v>
                </c:pt>
                <c:pt idx="7">
                  <c:v>0.886</c:v>
                </c:pt>
                <c:pt idx="8">
                  <c:v>0.943</c:v>
                </c:pt>
                <c:pt idx="9">
                  <c:v>0.961</c:v>
                </c:pt>
                <c:pt idx="10">
                  <c:v>0.933</c:v>
                </c:pt>
              </c:numCache>
            </c:numRef>
          </c:xVal>
          <c:yVal>
            <c:numRef>
              <c:f>'PM2.5 merged 201609'!$W$96:$W$106</c:f>
              <c:numCache>
                <c:formatCode>0.00</c:formatCode>
                <c:ptCount val="11"/>
                <c:pt idx="0">
                  <c:v>38.4</c:v>
                </c:pt>
                <c:pt idx="1">
                  <c:v>12.2</c:v>
                </c:pt>
                <c:pt idx="2">
                  <c:v>70.5</c:v>
                </c:pt>
                <c:pt idx="3">
                  <c:v>36.2</c:v>
                </c:pt>
                <c:pt idx="4">
                  <c:v>20.5</c:v>
                </c:pt>
                <c:pt idx="5">
                  <c:v>12.5</c:v>
                </c:pt>
                <c:pt idx="6">
                  <c:v>18.2</c:v>
                </c:pt>
                <c:pt idx="7">
                  <c:v>52.2</c:v>
                </c:pt>
                <c:pt idx="8">
                  <c:v>3.9</c:v>
                </c:pt>
                <c:pt idx="9">
                  <c:v>3.7</c:v>
                </c:pt>
                <c:pt idx="10">
                  <c:v>11.4</c:v>
                </c:pt>
              </c:numCache>
            </c:numRef>
          </c:yVal>
          <c:smooth val="0"/>
        </c:ser>
        <c:ser>
          <c:idx val="1"/>
          <c:order val="1"/>
          <c:tx>
            <c:v>Shrub</c:v>
          </c:tx>
          <c:spPr>
            <a:ln w="47625">
              <a:noFill/>
            </a:ln>
          </c:spPr>
          <c:xVal>
            <c:numRef>
              <c:f>'PM2.5 merged 201609'!$V$2:$V$7</c:f>
              <c:numCache>
                <c:formatCode>0.00</c:formatCode>
                <c:ptCount val="6"/>
                <c:pt idx="0">
                  <c:v>0.933</c:v>
                </c:pt>
                <c:pt idx="1">
                  <c:v>0.934</c:v>
                </c:pt>
                <c:pt idx="2">
                  <c:v>0.938</c:v>
                </c:pt>
                <c:pt idx="3">
                  <c:v>0.94</c:v>
                </c:pt>
                <c:pt idx="4">
                  <c:v>0.952</c:v>
                </c:pt>
                <c:pt idx="5">
                  <c:v>0.957</c:v>
                </c:pt>
              </c:numCache>
            </c:numRef>
          </c:xVal>
          <c:yVal>
            <c:numRef>
              <c:f>'PM2.5 merged 201609'!$W$2:$W$7</c:f>
              <c:numCache>
                <c:formatCode>0.00</c:formatCode>
                <c:ptCount val="6"/>
                <c:pt idx="0">
                  <c:v>15.74453762</c:v>
                </c:pt>
                <c:pt idx="1">
                  <c:v>11.05382097</c:v>
                </c:pt>
                <c:pt idx="2">
                  <c:v>6.908198711</c:v>
                </c:pt>
                <c:pt idx="3">
                  <c:v>11.28559733</c:v>
                </c:pt>
                <c:pt idx="4">
                  <c:v>9.966241302</c:v>
                </c:pt>
                <c:pt idx="5">
                  <c:v>6.97</c:v>
                </c:pt>
              </c:numCache>
            </c:numRef>
          </c:yVal>
          <c:smooth val="0"/>
        </c:ser>
        <c:ser>
          <c:idx val="2"/>
          <c:order val="2"/>
          <c:tx>
            <c:v>Grass</c:v>
          </c:tx>
          <c:spPr>
            <a:ln w="47625">
              <a:noFill/>
            </a:ln>
          </c:spPr>
          <c:xVal>
            <c:numRef>
              <c:f>'PM2.5 merged 201609'!$V$8:$V$18</c:f>
              <c:numCache>
                <c:formatCode>0.00</c:formatCode>
                <c:ptCount val="11"/>
                <c:pt idx="0">
                  <c:v>0.912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0.936</c:v>
                </c:pt>
                <c:pt idx="6">
                  <c:v>0.928</c:v>
                </c:pt>
                <c:pt idx="7">
                  <c:v>0.932</c:v>
                </c:pt>
                <c:pt idx="8">
                  <c:v>0.936</c:v>
                </c:pt>
                <c:pt idx="9">
                  <c:v>0.942</c:v>
                </c:pt>
                <c:pt idx="10">
                  <c:v>0.942</c:v>
                </c:pt>
              </c:numCache>
            </c:numRef>
          </c:xVal>
          <c:yVal>
            <c:numRef>
              <c:f>'PM2.5 merged 201609'!$W$8:$W$18</c:f>
              <c:numCache>
                <c:formatCode>0.00</c:formatCode>
                <c:ptCount val="11"/>
                <c:pt idx="0">
                  <c:v>15.33128267</c:v>
                </c:pt>
                <c:pt idx="1">
                  <c:v>18.0</c:v>
                </c:pt>
                <c:pt idx="2">
                  <c:v>14.0</c:v>
                </c:pt>
                <c:pt idx="3">
                  <c:v>20.0</c:v>
                </c:pt>
                <c:pt idx="4">
                  <c:v>15.0</c:v>
                </c:pt>
                <c:pt idx="5">
                  <c:v>9.725954276</c:v>
                </c:pt>
                <c:pt idx="6">
                  <c:v>15.63727323</c:v>
                </c:pt>
                <c:pt idx="7">
                  <c:v>21.92261051</c:v>
                </c:pt>
                <c:pt idx="8">
                  <c:v>12.21546695</c:v>
                </c:pt>
                <c:pt idx="9">
                  <c:v>22.58</c:v>
                </c:pt>
                <c:pt idx="10">
                  <c:v>13.15830701</c:v>
                </c:pt>
              </c:numCache>
            </c:numRef>
          </c:yVal>
          <c:smooth val="0"/>
        </c:ser>
        <c:ser>
          <c:idx val="3"/>
          <c:order val="3"/>
          <c:tx>
            <c:v>Oak</c:v>
          </c:tx>
          <c:spPr>
            <a:ln w="47625">
              <a:noFill/>
            </a:ln>
          </c:spPr>
          <c:xVal>
            <c:numRef>
              <c:f>'PM2.5 merged 201609'!$V$19:$V$21</c:f>
              <c:numCache>
                <c:formatCode>0.00</c:formatCode>
                <c:ptCount val="3"/>
                <c:pt idx="0">
                  <c:v>0.943</c:v>
                </c:pt>
                <c:pt idx="1">
                  <c:v>1.1</c:v>
                </c:pt>
                <c:pt idx="2">
                  <c:v>1.1</c:v>
                </c:pt>
              </c:numCache>
            </c:numRef>
          </c:xVal>
          <c:yVal>
            <c:numRef>
              <c:f>'PM2.5 merged 201609'!$W$19:$W$21</c:f>
              <c:numCache>
                <c:formatCode>0.00</c:formatCode>
                <c:ptCount val="3"/>
                <c:pt idx="0">
                  <c:v>9.45</c:v>
                </c:pt>
                <c:pt idx="1">
                  <c:v>35.0</c:v>
                </c:pt>
                <c:pt idx="2">
                  <c:v>31.0</c:v>
                </c:pt>
              </c:numCache>
            </c:numRef>
          </c:yVal>
          <c:smooth val="0"/>
        </c:ser>
        <c:ser>
          <c:idx val="4"/>
          <c:order val="4"/>
          <c:tx>
            <c:v>Long Leaf</c:v>
          </c:tx>
          <c:spPr>
            <a:ln w="47625">
              <a:noFill/>
            </a:ln>
          </c:spPr>
          <c:xVal>
            <c:numRef>
              <c:f>'PM2.5 merged 201609'!$V$22:$V$57</c:f>
              <c:numCache>
                <c:formatCode>0.00</c:formatCode>
                <c:ptCount val="36"/>
                <c:pt idx="0">
                  <c:v>1.1</c:v>
                </c:pt>
                <c:pt idx="1">
                  <c:v>1.1</c:v>
                </c:pt>
                <c:pt idx="2">
                  <c:v>1.1</c:v>
                </c:pt>
                <c:pt idx="3">
                  <c:v>1.1</c:v>
                </c:pt>
                <c:pt idx="4">
                  <c:v>1.1</c:v>
                </c:pt>
                <c:pt idx="5">
                  <c:v>1.1</c:v>
                </c:pt>
                <c:pt idx="6">
                  <c:v>1.1</c:v>
                </c:pt>
                <c:pt idx="7">
                  <c:v>1.1</c:v>
                </c:pt>
                <c:pt idx="8">
                  <c:v>0.918</c:v>
                </c:pt>
                <c:pt idx="9">
                  <c:v>0.941</c:v>
                </c:pt>
                <c:pt idx="10">
                  <c:v>0.76</c:v>
                </c:pt>
                <c:pt idx="11">
                  <c:v>0.78</c:v>
                </c:pt>
                <c:pt idx="12">
                  <c:v>0.82</c:v>
                </c:pt>
                <c:pt idx="13">
                  <c:v>0.88</c:v>
                </c:pt>
                <c:pt idx="14">
                  <c:v>0.921</c:v>
                </c:pt>
                <c:pt idx="15">
                  <c:v>0.921</c:v>
                </c:pt>
                <c:pt idx="16">
                  <c:v>0.923</c:v>
                </c:pt>
                <c:pt idx="17">
                  <c:v>0.93</c:v>
                </c:pt>
                <c:pt idx="18">
                  <c:v>0.942</c:v>
                </c:pt>
                <c:pt idx="19">
                  <c:v>0.951</c:v>
                </c:pt>
                <c:pt idx="20">
                  <c:v>0.96</c:v>
                </c:pt>
                <c:pt idx="21">
                  <c:v>0.97</c:v>
                </c:pt>
                <c:pt idx="22">
                  <c:v>0.99</c:v>
                </c:pt>
                <c:pt idx="23">
                  <c:v>1.1</c:v>
                </c:pt>
                <c:pt idx="24">
                  <c:v>1.1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1.1</c:v>
                </c:pt>
                <c:pt idx="32">
                  <c:v>1.1</c:v>
                </c:pt>
                <c:pt idx="33">
                  <c:v>1.1</c:v>
                </c:pt>
                <c:pt idx="34">
                  <c:v>1.1</c:v>
                </c:pt>
                <c:pt idx="35">
                  <c:v>1.1</c:v>
                </c:pt>
              </c:numCache>
            </c:numRef>
          </c:xVal>
          <c:yVal>
            <c:numRef>
              <c:f>'PM2.5 merged 201609'!$W$22:$W$57</c:f>
              <c:numCache>
                <c:formatCode>0.00</c:formatCode>
                <c:ptCount val="36"/>
                <c:pt idx="0">
                  <c:v>13.0</c:v>
                </c:pt>
                <c:pt idx="1">
                  <c:v>16.0</c:v>
                </c:pt>
                <c:pt idx="2">
                  <c:v>20.0</c:v>
                </c:pt>
                <c:pt idx="3">
                  <c:v>26.0</c:v>
                </c:pt>
                <c:pt idx="4">
                  <c:v>21.0</c:v>
                </c:pt>
                <c:pt idx="5">
                  <c:v>43.0</c:v>
                </c:pt>
                <c:pt idx="6">
                  <c:v>2.07</c:v>
                </c:pt>
                <c:pt idx="7">
                  <c:v>6.49</c:v>
                </c:pt>
                <c:pt idx="8">
                  <c:v>11.45380153</c:v>
                </c:pt>
                <c:pt idx="9">
                  <c:v>15.38353372</c:v>
                </c:pt>
                <c:pt idx="10">
                  <c:v>45.0</c:v>
                </c:pt>
                <c:pt idx="11">
                  <c:v>44.0</c:v>
                </c:pt>
                <c:pt idx="12">
                  <c:v>36.8</c:v>
                </c:pt>
                <c:pt idx="13">
                  <c:v>31.1</c:v>
                </c:pt>
                <c:pt idx="14">
                  <c:v>11.87006098</c:v>
                </c:pt>
                <c:pt idx="15">
                  <c:v>14.09240808</c:v>
                </c:pt>
                <c:pt idx="16">
                  <c:v>14.47519413</c:v>
                </c:pt>
                <c:pt idx="17">
                  <c:v>23.2</c:v>
                </c:pt>
                <c:pt idx="18">
                  <c:v>14.40491603</c:v>
                </c:pt>
                <c:pt idx="19">
                  <c:v>7.26</c:v>
                </c:pt>
                <c:pt idx="20">
                  <c:v>30.3</c:v>
                </c:pt>
                <c:pt idx="21">
                  <c:v>19.4</c:v>
                </c:pt>
                <c:pt idx="22">
                  <c:v>27.1</c:v>
                </c:pt>
                <c:pt idx="23">
                  <c:v>14.0</c:v>
                </c:pt>
                <c:pt idx="24">
                  <c:v>14.0</c:v>
                </c:pt>
                <c:pt idx="25">
                  <c:v>13.0</c:v>
                </c:pt>
                <c:pt idx="26">
                  <c:v>16.0</c:v>
                </c:pt>
                <c:pt idx="27">
                  <c:v>12.0</c:v>
                </c:pt>
                <c:pt idx="28">
                  <c:v>15.0</c:v>
                </c:pt>
                <c:pt idx="29">
                  <c:v>19.0</c:v>
                </c:pt>
                <c:pt idx="30">
                  <c:v>40.0</c:v>
                </c:pt>
                <c:pt idx="31">
                  <c:v>58.0</c:v>
                </c:pt>
                <c:pt idx="32">
                  <c:v>80.0</c:v>
                </c:pt>
                <c:pt idx="33">
                  <c:v>42.0</c:v>
                </c:pt>
                <c:pt idx="34">
                  <c:v>33.0</c:v>
                </c:pt>
                <c:pt idx="35">
                  <c:v>39.0</c:v>
                </c:pt>
              </c:numCache>
            </c:numRef>
          </c:yVal>
          <c:smooth val="0"/>
        </c:ser>
        <c:ser>
          <c:idx val="5"/>
          <c:order val="5"/>
          <c:tx>
            <c:v>Loblolly Pine</c:v>
          </c:tx>
          <c:spPr>
            <a:ln w="47625">
              <a:noFill/>
            </a:ln>
          </c:spPr>
          <c:xVal>
            <c:numRef>
              <c:f>'PM2.5 merged 201609'!$V$58:$V$73</c:f>
              <c:numCache>
                <c:formatCode>0.00</c:formatCode>
                <c:ptCount val="16"/>
                <c:pt idx="0">
                  <c:v>1.1</c:v>
                </c:pt>
                <c:pt idx="1">
                  <c:v>1.1</c:v>
                </c:pt>
                <c:pt idx="2">
                  <c:v>1.1</c:v>
                </c:pt>
                <c:pt idx="3">
                  <c:v>1.1</c:v>
                </c:pt>
                <c:pt idx="4">
                  <c:v>1.1</c:v>
                </c:pt>
                <c:pt idx="5">
                  <c:v>1.1</c:v>
                </c:pt>
                <c:pt idx="6">
                  <c:v>1.1</c:v>
                </c:pt>
                <c:pt idx="7">
                  <c:v>1.1</c:v>
                </c:pt>
                <c:pt idx="8">
                  <c:v>1.1</c:v>
                </c:pt>
                <c:pt idx="9">
                  <c:v>1.1</c:v>
                </c:pt>
                <c:pt idx="10">
                  <c:v>0.913</c:v>
                </c:pt>
                <c:pt idx="11">
                  <c:v>0.817</c:v>
                </c:pt>
                <c:pt idx="12">
                  <c:v>0.871</c:v>
                </c:pt>
                <c:pt idx="13">
                  <c:v>0.782</c:v>
                </c:pt>
                <c:pt idx="14">
                  <c:v>1.1</c:v>
                </c:pt>
                <c:pt idx="15">
                  <c:v>0.957</c:v>
                </c:pt>
              </c:numCache>
            </c:numRef>
          </c:xVal>
          <c:yVal>
            <c:numRef>
              <c:f>'PM2.5 merged 201609'!$W$58:$W$73</c:f>
              <c:numCache>
                <c:formatCode>0.00</c:formatCode>
                <c:ptCount val="16"/>
                <c:pt idx="0">
                  <c:v>43.0</c:v>
                </c:pt>
                <c:pt idx="1">
                  <c:v>70.0</c:v>
                </c:pt>
                <c:pt idx="2">
                  <c:v>73.0</c:v>
                </c:pt>
                <c:pt idx="3">
                  <c:v>35.0</c:v>
                </c:pt>
                <c:pt idx="4">
                  <c:v>39.0</c:v>
                </c:pt>
                <c:pt idx="5">
                  <c:v>39.0</c:v>
                </c:pt>
                <c:pt idx="6">
                  <c:v>27.0</c:v>
                </c:pt>
                <c:pt idx="7">
                  <c:v>36.0</c:v>
                </c:pt>
                <c:pt idx="8">
                  <c:v>60.0</c:v>
                </c:pt>
                <c:pt idx="9">
                  <c:v>1.1453</c:v>
                </c:pt>
                <c:pt idx="10">
                  <c:v>66.2</c:v>
                </c:pt>
                <c:pt idx="11">
                  <c:v>85.5</c:v>
                </c:pt>
                <c:pt idx="12">
                  <c:v>96.9</c:v>
                </c:pt>
                <c:pt idx="13">
                  <c:v>191.0</c:v>
                </c:pt>
                <c:pt idx="14">
                  <c:v>0.6621</c:v>
                </c:pt>
                <c:pt idx="15">
                  <c:v>14.7</c:v>
                </c:pt>
              </c:numCache>
            </c:numRef>
          </c:yVal>
          <c:smooth val="0"/>
        </c:ser>
        <c:ser>
          <c:idx val="6"/>
          <c:order val="6"/>
          <c:tx>
            <c:v>Pine</c:v>
          </c:tx>
          <c:spPr>
            <a:ln w="47625">
              <a:noFill/>
            </a:ln>
          </c:spPr>
          <c:xVal>
            <c:numRef>
              <c:f>'PM2.5 merged 201609'!$V$74:$V$92</c:f>
              <c:numCache>
                <c:formatCode>0.00</c:formatCode>
                <c:ptCount val="19"/>
                <c:pt idx="0">
                  <c:v>0.938</c:v>
                </c:pt>
                <c:pt idx="1">
                  <c:v>0.953</c:v>
                </c:pt>
                <c:pt idx="2">
                  <c:v>0.931</c:v>
                </c:pt>
                <c:pt idx="3">
                  <c:v>0.896</c:v>
                </c:pt>
                <c:pt idx="4">
                  <c:v>0.896</c:v>
                </c:pt>
                <c:pt idx="5">
                  <c:v>0.901</c:v>
                </c:pt>
                <c:pt idx="6">
                  <c:v>0.901</c:v>
                </c:pt>
                <c:pt idx="7">
                  <c:v>0.904</c:v>
                </c:pt>
                <c:pt idx="8">
                  <c:v>0.915</c:v>
                </c:pt>
                <c:pt idx="9">
                  <c:v>0.936</c:v>
                </c:pt>
                <c:pt idx="10">
                  <c:v>0.98</c:v>
                </c:pt>
                <c:pt idx="11">
                  <c:v>0.98</c:v>
                </c:pt>
                <c:pt idx="12">
                  <c:v>0.935</c:v>
                </c:pt>
                <c:pt idx="13">
                  <c:v>0.943</c:v>
                </c:pt>
                <c:pt idx="14">
                  <c:v>0.914</c:v>
                </c:pt>
                <c:pt idx="15">
                  <c:v>0.936</c:v>
                </c:pt>
                <c:pt idx="16">
                  <c:v>0.961</c:v>
                </c:pt>
                <c:pt idx="17">
                  <c:v>0.97</c:v>
                </c:pt>
                <c:pt idx="18">
                  <c:v>0.945</c:v>
                </c:pt>
              </c:numCache>
            </c:numRef>
          </c:xVal>
          <c:yVal>
            <c:numRef>
              <c:f>'PM2.5 merged 201609'!$W$74:$W$92</c:f>
              <c:numCache>
                <c:formatCode>0.00</c:formatCode>
                <c:ptCount val="19"/>
                <c:pt idx="0">
                  <c:v>22.9</c:v>
                </c:pt>
                <c:pt idx="1">
                  <c:v>23.6</c:v>
                </c:pt>
                <c:pt idx="2">
                  <c:v>27.9</c:v>
                </c:pt>
                <c:pt idx="3">
                  <c:v>23.0</c:v>
                </c:pt>
                <c:pt idx="4">
                  <c:v>25.0</c:v>
                </c:pt>
                <c:pt idx="5">
                  <c:v>20.0</c:v>
                </c:pt>
                <c:pt idx="6">
                  <c:v>24.0</c:v>
                </c:pt>
                <c:pt idx="7">
                  <c:v>10.36488968</c:v>
                </c:pt>
                <c:pt idx="8">
                  <c:v>16.16617642</c:v>
                </c:pt>
                <c:pt idx="9">
                  <c:v>11.37663417</c:v>
                </c:pt>
                <c:pt idx="10">
                  <c:v>12.2</c:v>
                </c:pt>
                <c:pt idx="11">
                  <c:v>11.0</c:v>
                </c:pt>
                <c:pt idx="12">
                  <c:v>8.872145717</c:v>
                </c:pt>
                <c:pt idx="13">
                  <c:v>16.73906934</c:v>
                </c:pt>
                <c:pt idx="14">
                  <c:v>9.114445363</c:v>
                </c:pt>
                <c:pt idx="15">
                  <c:v>5.93</c:v>
                </c:pt>
                <c:pt idx="16">
                  <c:v>3.73</c:v>
                </c:pt>
                <c:pt idx="17">
                  <c:v>9.920521719</c:v>
                </c:pt>
                <c:pt idx="18">
                  <c:v>9.130000000000001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950056"/>
        <c:axId val="-2016467800"/>
      </c:scatterChart>
      <c:valAx>
        <c:axId val="-2089950056"/>
        <c:scaling>
          <c:orientation val="minMax"/>
          <c:min val="0.7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6467800"/>
        <c:crosses val="autoZero"/>
        <c:crossBetween val="midCat"/>
      </c:valAx>
      <c:valAx>
        <c:axId val="-201646780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EF (g/kg)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89950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'PM2.5 merged 201611'!$Y$15:$AT$15</c:f>
                <c:numCache>
                  <c:formatCode>General</c:formatCode>
                  <c:ptCount val="22"/>
                  <c:pt idx="0">
                    <c:v>1.465</c:v>
                  </c:pt>
                  <c:pt idx="3">
                    <c:v>7.005883993000001</c:v>
                  </c:pt>
                  <c:pt idx="6">
                    <c:v>11.95310202</c:v>
                  </c:pt>
                  <c:pt idx="9">
                    <c:v>0.8108616145</c:v>
                  </c:pt>
                  <c:pt idx="10">
                    <c:v>4.524045724</c:v>
                  </c:pt>
                  <c:pt idx="11">
                    <c:v>10.7338667375</c:v>
                  </c:pt>
                  <c:pt idx="14">
                    <c:v>7.477597064999999</c:v>
                  </c:pt>
                  <c:pt idx="20">
                    <c:v>1.65</c:v>
                  </c:pt>
                  <c:pt idx="21">
                    <c:v>4.2</c:v>
                  </c:pt>
                </c:numCache>
              </c:numRef>
            </c:minus>
          </c:errBars>
          <c:cat>
            <c:strRef>
              <c:f>'PM2.5 merged 201611'!$Y$11:$AT$11</c:f>
              <c:strCache>
                <c:ptCount val="22"/>
                <c:pt idx="0">
                  <c:v>chaparral (n=19)</c:v>
                </c:pt>
                <c:pt idx="1">
                  <c:v>Chaparral Smoldering (n=6)</c:v>
                </c:pt>
                <c:pt idx="2">
                  <c:v>Chaparral Flaming (n=9)</c:v>
                </c:pt>
                <c:pt idx="3">
                  <c:v>Ponderosa Pine (n=19)</c:v>
                </c:pt>
                <c:pt idx="4">
                  <c:v>Ponderosa Pine Smoldering (n=1)</c:v>
                </c:pt>
                <c:pt idx="5">
                  <c:v>Ponderosa Pine Flaming (n=18)</c:v>
                </c:pt>
                <c:pt idx="6">
                  <c:v>SE Pine (n=66)</c:v>
                </c:pt>
                <c:pt idx="7">
                  <c:v>SE Pine Smoldering (n=4)</c:v>
                </c:pt>
                <c:pt idx="8">
                  <c:v>SE Pine Flaming (n=30)</c:v>
                </c:pt>
                <c:pt idx="9">
                  <c:v>SE Flatwoods (n=6)</c:v>
                </c:pt>
                <c:pt idx="10">
                  <c:v>SE Grass (n=6)</c:v>
                </c:pt>
                <c:pt idx="11">
                  <c:v>SE Loblolly Pine (n=16)</c:v>
                </c:pt>
                <c:pt idx="12">
                  <c:v>SE loblolly pine Flaming (n=6)</c:v>
                </c:pt>
                <c:pt idx="13">
                  <c:v>SE longleaf pine (n=2)</c:v>
                </c:pt>
                <c:pt idx="14">
                  <c:v>SE Longleaf Pine (n=35)</c:v>
                </c:pt>
                <c:pt idx="15">
                  <c:v>SE Longleaf Pine Smoldering (n=4)</c:v>
                </c:pt>
                <c:pt idx="16">
                  <c:v>SE Longleaf Pine Flaming (n=4)</c:v>
                </c:pt>
                <c:pt idx="18">
                  <c:v>SE pine - No Lee or Smoldering Robertson (n=13)</c:v>
                </c:pt>
                <c:pt idx="19">
                  <c:v>SE pocosin (n=2)</c:v>
                </c:pt>
                <c:pt idx="20">
                  <c:v>SE wetland grass (n=4)</c:v>
                </c:pt>
                <c:pt idx="21">
                  <c:v>Western Wildfire (n=14)</c:v>
                </c:pt>
              </c:strCache>
            </c:strRef>
          </c:cat>
          <c:val>
            <c:numRef>
              <c:f>'PM2.5 merged 201611'!$Y$12:$AT$12</c:f>
              <c:numCache>
                <c:formatCode>General</c:formatCode>
                <c:ptCount val="22"/>
                <c:pt idx="0" formatCode="0.00">
                  <c:v>6.325</c:v>
                </c:pt>
                <c:pt idx="3" formatCode="0.00">
                  <c:v>13.188884465</c:v>
                </c:pt>
                <c:pt idx="6" formatCode="0.00">
                  <c:v>14.02310202</c:v>
                </c:pt>
                <c:pt idx="9" formatCode="0.00">
                  <c:v>7.7190603255</c:v>
                </c:pt>
                <c:pt idx="10" formatCode="0.00">
                  <c:v>14.25</c:v>
                </c:pt>
                <c:pt idx="11" formatCode="0.00">
                  <c:v>12.8038667375</c:v>
                </c:pt>
                <c:pt idx="14" formatCode="0.00">
                  <c:v>14.737597065</c:v>
                </c:pt>
                <c:pt idx="20" formatCode="0.00">
                  <c:v>5.38</c:v>
                </c:pt>
                <c:pt idx="21" formatCode="0.00">
                  <c:v>7.0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'PM2.5 merged 201611'!$Y$11:$AT$11</c:f>
              <c:strCache>
                <c:ptCount val="22"/>
                <c:pt idx="0">
                  <c:v>chaparral (n=19)</c:v>
                </c:pt>
                <c:pt idx="1">
                  <c:v>Chaparral Smoldering (n=6)</c:v>
                </c:pt>
                <c:pt idx="2">
                  <c:v>Chaparral Flaming (n=9)</c:v>
                </c:pt>
                <c:pt idx="3">
                  <c:v>Ponderosa Pine (n=19)</c:v>
                </c:pt>
                <c:pt idx="4">
                  <c:v>Ponderosa Pine Smoldering (n=1)</c:v>
                </c:pt>
                <c:pt idx="5">
                  <c:v>Ponderosa Pine Flaming (n=18)</c:v>
                </c:pt>
                <c:pt idx="6">
                  <c:v>SE Pine (n=66)</c:v>
                </c:pt>
                <c:pt idx="7">
                  <c:v>SE Pine Smoldering (n=4)</c:v>
                </c:pt>
                <c:pt idx="8">
                  <c:v>SE Pine Flaming (n=30)</c:v>
                </c:pt>
                <c:pt idx="9">
                  <c:v>SE Flatwoods (n=6)</c:v>
                </c:pt>
                <c:pt idx="10">
                  <c:v>SE Grass (n=6)</c:v>
                </c:pt>
                <c:pt idx="11">
                  <c:v>SE Loblolly Pine (n=16)</c:v>
                </c:pt>
                <c:pt idx="12">
                  <c:v>SE loblolly pine Flaming (n=6)</c:v>
                </c:pt>
                <c:pt idx="13">
                  <c:v>SE longleaf pine (n=2)</c:v>
                </c:pt>
                <c:pt idx="14">
                  <c:v>SE Longleaf Pine (n=35)</c:v>
                </c:pt>
                <c:pt idx="15">
                  <c:v>SE Longleaf Pine Smoldering (n=4)</c:v>
                </c:pt>
                <c:pt idx="16">
                  <c:v>SE Longleaf Pine Flaming (n=4)</c:v>
                </c:pt>
                <c:pt idx="18">
                  <c:v>SE pine - No Lee or Smoldering Robertson (n=13)</c:v>
                </c:pt>
                <c:pt idx="19">
                  <c:v>SE pocosin (n=2)</c:v>
                </c:pt>
                <c:pt idx="20">
                  <c:v>SE wetland grass (n=4)</c:v>
                </c:pt>
                <c:pt idx="21">
                  <c:v>Western Wildfire (n=14)</c:v>
                </c:pt>
              </c:strCache>
            </c:strRef>
          </c:cat>
          <c:val>
            <c:numRef>
              <c:f>'PM2.5 merged 201611'!$Y$13:$AT$13</c:f>
              <c:numCache>
                <c:formatCode>General</c:formatCode>
                <c:ptCount val="22"/>
                <c:pt idx="0" formatCode="0.00">
                  <c:v>1.375</c:v>
                </c:pt>
                <c:pt idx="3" formatCode="0.00">
                  <c:v>1.567696385</c:v>
                </c:pt>
                <c:pt idx="6" formatCode="0.00">
                  <c:v>8.228203234999998</c:v>
                </c:pt>
                <c:pt idx="9" formatCode="0.00">
                  <c:v>2.7909708105</c:v>
                </c:pt>
                <c:pt idx="10" formatCode="0.00">
                  <c:v>0.915641335</c:v>
                </c:pt>
                <c:pt idx="11" formatCode="0.00">
                  <c:v>5.1961332625</c:v>
                </c:pt>
                <c:pt idx="14" formatCode="0.00">
                  <c:v>16.362402935</c:v>
                </c:pt>
                <c:pt idx="20" formatCode="0.00">
                  <c:v>2.1422226815</c:v>
                </c:pt>
                <c:pt idx="21" formatCode="0.00">
                  <c:v>2.65</c:v>
                </c:pt>
              </c:numCache>
            </c:numRef>
          </c:val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'PM2.5 merged 201611'!$Y$16:$AT$16</c:f>
                <c:numCache>
                  <c:formatCode>General</c:formatCode>
                  <c:ptCount val="22"/>
                  <c:pt idx="0">
                    <c:v>3.620000000000001</c:v>
                  </c:pt>
                  <c:pt idx="3">
                    <c:v>1.524664215000001</c:v>
                  </c:pt>
                  <c:pt idx="6">
                    <c:v>45.0</c:v>
                  </c:pt>
                  <c:pt idx="9">
                    <c:v>4.516884379999999</c:v>
                  </c:pt>
                  <c:pt idx="10">
                    <c:v>2.667179332499998</c:v>
                  </c:pt>
                  <c:pt idx="11">
                    <c:v>19.565</c:v>
                  </c:pt>
                  <c:pt idx="14">
                    <c:v>39.0</c:v>
                  </c:pt>
                  <c:pt idx="20">
                    <c:v>0.604557267</c:v>
                  </c:pt>
                  <c:pt idx="21">
                    <c:v>26.95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'PM2.5 merged 201611'!$Y$11:$AT$11</c:f>
              <c:strCache>
                <c:ptCount val="22"/>
                <c:pt idx="0">
                  <c:v>chaparral (n=19)</c:v>
                </c:pt>
                <c:pt idx="1">
                  <c:v>Chaparral Smoldering (n=6)</c:v>
                </c:pt>
                <c:pt idx="2">
                  <c:v>Chaparral Flaming (n=9)</c:v>
                </c:pt>
                <c:pt idx="3">
                  <c:v>Ponderosa Pine (n=19)</c:v>
                </c:pt>
                <c:pt idx="4">
                  <c:v>Ponderosa Pine Smoldering (n=1)</c:v>
                </c:pt>
                <c:pt idx="5">
                  <c:v>Ponderosa Pine Flaming (n=18)</c:v>
                </c:pt>
                <c:pt idx="6">
                  <c:v>SE Pine (n=66)</c:v>
                </c:pt>
                <c:pt idx="7">
                  <c:v>SE Pine Smoldering (n=4)</c:v>
                </c:pt>
                <c:pt idx="8">
                  <c:v>SE Pine Flaming (n=30)</c:v>
                </c:pt>
                <c:pt idx="9">
                  <c:v>SE Flatwoods (n=6)</c:v>
                </c:pt>
                <c:pt idx="10">
                  <c:v>SE Grass (n=6)</c:v>
                </c:pt>
                <c:pt idx="11">
                  <c:v>SE Loblolly Pine (n=16)</c:v>
                </c:pt>
                <c:pt idx="12">
                  <c:v>SE loblolly pine Flaming (n=6)</c:v>
                </c:pt>
                <c:pt idx="13">
                  <c:v>SE longleaf pine (n=2)</c:v>
                </c:pt>
                <c:pt idx="14">
                  <c:v>SE Longleaf Pine (n=35)</c:v>
                </c:pt>
                <c:pt idx="15">
                  <c:v>SE Longleaf Pine Smoldering (n=4)</c:v>
                </c:pt>
                <c:pt idx="16">
                  <c:v>SE Longleaf Pine Flaming (n=4)</c:v>
                </c:pt>
                <c:pt idx="18">
                  <c:v>SE pine - No Lee or Smoldering Robertson (n=13)</c:v>
                </c:pt>
                <c:pt idx="19">
                  <c:v>SE pocosin (n=2)</c:v>
                </c:pt>
                <c:pt idx="20">
                  <c:v>SE wetland grass (n=4)</c:v>
                </c:pt>
                <c:pt idx="21">
                  <c:v>Western Wildfire (n=14)</c:v>
                </c:pt>
              </c:strCache>
            </c:strRef>
          </c:cat>
          <c:val>
            <c:numRef>
              <c:f>'PM2.5 merged 201611'!$Y$14:$AT$14</c:f>
              <c:numCache>
                <c:formatCode>0.00</c:formatCode>
                <c:ptCount val="22"/>
                <c:pt idx="0">
                  <c:v>0.929999999999999</c:v>
                </c:pt>
                <c:pt idx="3">
                  <c:v>5.138842304999999</c:v>
                </c:pt>
                <c:pt idx="6">
                  <c:v>12.748694745</c:v>
                </c:pt>
                <c:pt idx="9">
                  <c:v>0.717622104</c:v>
                </c:pt>
                <c:pt idx="10">
                  <c:v>2.167179332500002</c:v>
                </c:pt>
                <c:pt idx="11">
                  <c:v>5.434999999999999</c:v>
                </c:pt>
                <c:pt idx="14">
                  <c:v>9.899999999999998</c:v>
                </c:pt>
                <c:pt idx="20">
                  <c:v>1.7937417705</c:v>
                </c:pt>
                <c:pt idx="21">
                  <c:v>4.749999999999998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17152904"/>
        <c:axId val="-2054240936"/>
      </c:barChart>
      <c:lineChart>
        <c:grouping val="standard"/>
        <c:varyColors val="0"/>
        <c:ser>
          <c:idx val="3"/>
          <c:order val="3"/>
          <c:spPr>
            <a:ln>
              <a:noFill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cat>
            <c:strRef>
              <c:f>'PM2.5 merged 201611'!$Y$11:$AT$11</c:f>
              <c:strCache>
                <c:ptCount val="22"/>
                <c:pt idx="0">
                  <c:v>chaparral (n=19)</c:v>
                </c:pt>
                <c:pt idx="1">
                  <c:v>Chaparral Smoldering (n=6)</c:v>
                </c:pt>
                <c:pt idx="2">
                  <c:v>Chaparral Flaming (n=9)</c:v>
                </c:pt>
                <c:pt idx="3">
                  <c:v>Ponderosa Pine (n=19)</c:v>
                </c:pt>
                <c:pt idx="4">
                  <c:v>Ponderosa Pine Smoldering (n=1)</c:v>
                </c:pt>
                <c:pt idx="5">
                  <c:v>Ponderosa Pine Flaming (n=18)</c:v>
                </c:pt>
                <c:pt idx="6">
                  <c:v>SE Pine (n=66)</c:v>
                </c:pt>
                <c:pt idx="7">
                  <c:v>SE Pine Smoldering (n=4)</c:v>
                </c:pt>
                <c:pt idx="8">
                  <c:v>SE Pine Flaming (n=30)</c:v>
                </c:pt>
                <c:pt idx="9">
                  <c:v>SE Flatwoods (n=6)</c:v>
                </c:pt>
                <c:pt idx="10">
                  <c:v>SE Grass (n=6)</c:v>
                </c:pt>
                <c:pt idx="11">
                  <c:v>SE Loblolly Pine (n=16)</c:v>
                </c:pt>
                <c:pt idx="12">
                  <c:v>SE loblolly pine Flaming (n=6)</c:v>
                </c:pt>
                <c:pt idx="13">
                  <c:v>SE longleaf pine (n=2)</c:v>
                </c:pt>
                <c:pt idx="14">
                  <c:v>SE Longleaf Pine (n=35)</c:v>
                </c:pt>
                <c:pt idx="15">
                  <c:v>SE Longleaf Pine Smoldering (n=4)</c:v>
                </c:pt>
                <c:pt idx="16">
                  <c:v>SE Longleaf Pine Flaming (n=4)</c:v>
                </c:pt>
                <c:pt idx="18">
                  <c:v>SE pine - No Lee or Smoldering Robertson (n=13)</c:v>
                </c:pt>
                <c:pt idx="19">
                  <c:v>SE pocosin (n=2)</c:v>
                </c:pt>
                <c:pt idx="20">
                  <c:v>SE wetland grass (n=4)</c:v>
                </c:pt>
                <c:pt idx="21">
                  <c:v>Western Wildfire (n=14)</c:v>
                </c:pt>
              </c:strCache>
            </c:strRef>
          </c:cat>
          <c:val>
            <c:numRef>
              <c:f>'PM2.5 merged 201611'!$Y$2:$AT$2</c:f>
              <c:numCache>
                <c:formatCode>0.00</c:formatCode>
                <c:ptCount val="22"/>
                <c:pt idx="0">
                  <c:v>7.992105263157893</c:v>
                </c:pt>
                <c:pt idx="1">
                  <c:v>10.35</c:v>
                </c:pt>
                <c:pt idx="2">
                  <c:v>6.794444444444445</c:v>
                </c:pt>
                <c:pt idx="3">
                  <c:v>15.635420738</c:v>
                </c:pt>
                <c:pt idx="4">
                  <c:v>21.42008737</c:v>
                </c:pt>
                <c:pt idx="5">
                  <c:v>15.31405036955556</c:v>
                </c:pt>
                <c:pt idx="6">
                  <c:v>25.96320109757576</c:v>
                </c:pt>
                <c:pt idx="7">
                  <c:v>39.225</c:v>
                </c:pt>
                <c:pt idx="8">
                  <c:v>17.53704241466667</c:v>
                </c:pt>
                <c:pt idx="9">
                  <c:v>10.32139932216667</c:v>
                </c:pt>
                <c:pt idx="10">
                  <c:v>15.34287282433333</c:v>
                </c:pt>
                <c:pt idx="11">
                  <c:v>19.28272860625</c:v>
                </c:pt>
                <c:pt idx="12">
                  <c:v>15.82727628333333</c:v>
                </c:pt>
                <c:pt idx="13">
                  <c:v>13.418667625</c:v>
                </c:pt>
                <c:pt idx="14">
                  <c:v>32.45721654914286</c:v>
                </c:pt>
                <c:pt idx="15">
                  <c:v>39.225</c:v>
                </c:pt>
                <c:pt idx="16">
                  <c:v>18.01139769111111</c:v>
                </c:pt>
                <c:pt idx="17">
                  <c:v>18.63136155923077</c:v>
                </c:pt>
                <c:pt idx="18">
                  <c:v>18.63136155923077</c:v>
                </c:pt>
                <c:pt idx="19">
                  <c:v>12.8056075285</c:v>
                </c:pt>
                <c:pt idx="20">
                  <c:v>7.173741770499999</c:v>
                </c:pt>
                <c:pt idx="21">
                  <c:v>12.63214285714286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7152904"/>
        <c:axId val="-2054240936"/>
      </c:lineChart>
      <c:catAx>
        <c:axId val="-2017152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-2054240936"/>
        <c:crosses val="autoZero"/>
        <c:auto val="1"/>
        <c:lblAlgn val="ctr"/>
        <c:lblOffset val="100"/>
        <c:noMultiLvlLbl val="0"/>
      </c:catAx>
      <c:valAx>
        <c:axId val="-2054240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PM2.5 Emission Factor</a:t>
                </a:r>
                <a:r>
                  <a:rPr lang="en-US" sz="1600" baseline="0"/>
                  <a:t> (g/kg)</a:t>
                </a: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7152904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2001</a:t>
            </a:r>
            <a:r>
              <a:rPr lang="en-US" baseline="0"/>
              <a:t> Smoke Management Guide (Ward 1989)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747016724535262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'Ward et al. 1989 (SMG)'!$A$3</c:f>
              <c:strCache>
                <c:ptCount val="1"/>
                <c:pt idx="0">
                  <c:v>Doug Fir/Hemlock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658624422689185"/>
                  <c:y val="-0.54614858422370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Doug Fir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-40.022x + 44.204
R² = 0.4886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'Ward et al. 1989 (SMG)'!$E$3:$E$23</c:f>
              <c:numCache>
                <c:formatCode>General</c:formatCode>
                <c:ptCount val="21"/>
                <c:pt idx="0">
                  <c:v>0.89</c:v>
                </c:pt>
                <c:pt idx="1">
                  <c:v>0.88</c:v>
                </c:pt>
                <c:pt idx="2">
                  <c:v>0.89</c:v>
                </c:pt>
                <c:pt idx="3">
                  <c:v>0.9</c:v>
                </c:pt>
                <c:pt idx="4">
                  <c:v>0.94</c:v>
                </c:pt>
                <c:pt idx="5">
                  <c:v>0.93</c:v>
                </c:pt>
                <c:pt idx="6">
                  <c:v>0.949</c:v>
                </c:pt>
                <c:pt idx="7">
                  <c:v>0.972</c:v>
                </c:pt>
                <c:pt idx="8">
                  <c:v>0.936</c:v>
                </c:pt>
                <c:pt idx="9">
                  <c:v>0.933</c:v>
                </c:pt>
                <c:pt idx="10">
                  <c:v>0.8</c:v>
                </c:pt>
                <c:pt idx="11">
                  <c:v>0.77</c:v>
                </c:pt>
                <c:pt idx="12">
                  <c:v>0.784</c:v>
                </c:pt>
                <c:pt idx="13">
                  <c:v>0.643</c:v>
                </c:pt>
                <c:pt idx="14">
                  <c:v>0.814</c:v>
                </c:pt>
                <c:pt idx="15">
                  <c:v>0.794</c:v>
                </c:pt>
                <c:pt idx="16">
                  <c:v>0.775</c:v>
                </c:pt>
                <c:pt idx="17">
                  <c:v>0.789</c:v>
                </c:pt>
                <c:pt idx="18">
                  <c:v>0.775</c:v>
                </c:pt>
                <c:pt idx="19">
                  <c:v>0.73</c:v>
                </c:pt>
                <c:pt idx="20">
                  <c:v>0.729</c:v>
                </c:pt>
              </c:numCache>
            </c:numRef>
          </c:xVal>
          <c:yVal>
            <c:numRef>
              <c:f>'Ward et al. 1989 (SMG)'!$F$3:$F$23</c:f>
              <c:numCache>
                <c:formatCode>General</c:formatCode>
                <c:ptCount val="21"/>
                <c:pt idx="0">
                  <c:v>13.0</c:v>
                </c:pt>
                <c:pt idx="1">
                  <c:v>15.9</c:v>
                </c:pt>
                <c:pt idx="2">
                  <c:v>12.2</c:v>
                </c:pt>
                <c:pt idx="4">
                  <c:v>5.5</c:v>
                </c:pt>
                <c:pt idx="5">
                  <c:v>6.6</c:v>
                </c:pt>
                <c:pt idx="6">
                  <c:v>4.2</c:v>
                </c:pt>
                <c:pt idx="7">
                  <c:v>1.2</c:v>
                </c:pt>
                <c:pt idx="8">
                  <c:v>4.4</c:v>
                </c:pt>
                <c:pt idx="9">
                  <c:v>4.1</c:v>
                </c:pt>
                <c:pt idx="10">
                  <c:v>17.1</c:v>
                </c:pt>
                <c:pt idx="11">
                  <c:v>14.0</c:v>
                </c:pt>
                <c:pt idx="12">
                  <c:v>13.7</c:v>
                </c:pt>
                <c:pt idx="15">
                  <c:v>11.5</c:v>
                </c:pt>
                <c:pt idx="16">
                  <c:v>14.8</c:v>
                </c:pt>
                <c:pt idx="17">
                  <c:v>12.5</c:v>
                </c:pt>
                <c:pt idx="18">
                  <c:v>14.0</c:v>
                </c:pt>
                <c:pt idx="19">
                  <c:v>8.9</c:v>
                </c:pt>
                <c:pt idx="20">
                  <c:v>11.1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'Ward et al. 1989 (SMG)'!$A$33</c:f>
              <c:strCache>
                <c:ptCount val="1"/>
                <c:pt idx="0">
                  <c:v>Hardwood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0504429970914"/>
                  <c:y val="-0.50750579197961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Hardwood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-75.681x + 74.436
R² = 0.82125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'Ward et al. 1989 (SMG)'!$E$33:$E$48</c:f>
              <c:numCache>
                <c:formatCode>General</c:formatCode>
                <c:ptCount val="16"/>
                <c:pt idx="0">
                  <c:v>0.943</c:v>
                </c:pt>
                <c:pt idx="1">
                  <c:v>0.909</c:v>
                </c:pt>
                <c:pt idx="2">
                  <c:v>0.946</c:v>
                </c:pt>
                <c:pt idx="3">
                  <c:v>0.94</c:v>
                </c:pt>
                <c:pt idx="4">
                  <c:v>0.912</c:v>
                </c:pt>
                <c:pt idx="5">
                  <c:v>0.887</c:v>
                </c:pt>
                <c:pt idx="6">
                  <c:v>0.919</c:v>
                </c:pt>
                <c:pt idx="7">
                  <c:v>0.932</c:v>
                </c:pt>
                <c:pt idx="8">
                  <c:v>0.799</c:v>
                </c:pt>
                <c:pt idx="9">
                  <c:v>0.811</c:v>
                </c:pt>
                <c:pt idx="10">
                  <c:v>0.8</c:v>
                </c:pt>
                <c:pt idx="11">
                  <c:v>0.8</c:v>
                </c:pt>
                <c:pt idx="12">
                  <c:v>0.812</c:v>
                </c:pt>
                <c:pt idx="13">
                  <c:v>0.599</c:v>
                </c:pt>
                <c:pt idx="14">
                  <c:v>0.799</c:v>
                </c:pt>
                <c:pt idx="15">
                  <c:v>0.795</c:v>
                </c:pt>
              </c:numCache>
            </c:numRef>
          </c:xVal>
          <c:yVal>
            <c:numRef>
              <c:f>'Ward et al. 1989 (SMG)'!$F$33:$F$48</c:f>
              <c:numCache>
                <c:formatCode>General</c:formatCode>
                <c:ptCount val="16"/>
                <c:pt idx="0">
                  <c:v>3.8</c:v>
                </c:pt>
                <c:pt idx="1">
                  <c:v>8.9</c:v>
                </c:pt>
                <c:pt idx="2">
                  <c:v>4.0</c:v>
                </c:pt>
                <c:pt idx="3">
                  <c:v>1.1</c:v>
                </c:pt>
                <c:pt idx="4">
                  <c:v>6.1</c:v>
                </c:pt>
                <c:pt idx="5">
                  <c:v>13.0</c:v>
                </c:pt>
                <c:pt idx="8">
                  <c:v>10.3</c:v>
                </c:pt>
                <c:pt idx="9">
                  <c:v>10.6</c:v>
                </c:pt>
                <c:pt idx="10">
                  <c:v>14.0</c:v>
                </c:pt>
                <c:pt idx="11">
                  <c:v>12.0</c:v>
                </c:pt>
                <c:pt idx="12">
                  <c:v>15.6</c:v>
                </c:pt>
                <c:pt idx="13">
                  <c:v>33.7</c:v>
                </c:pt>
                <c:pt idx="14">
                  <c:v>8.8</c:v>
                </c:pt>
                <c:pt idx="15">
                  <c:v>10.8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'Ward et al. 1989 (SMG)'!$A$57</c:f>
              <c:strCache>
                <c:ptCount val="1"/>
                <c:pt idx="0">
                  <c:v>Long-needled Pine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370542492280073"/>
                  <c:y val="-0.4925062059066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Long-needled Pine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-102.91x + 100.41
R² = 0.82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'Ward et al. 1989 (SMG)'!$E$57:$E$62</c:f>
              <c:numCache>
                <c:formatCode>General</c:formatCode>
                <c:ptCount val="6"/>
                <c:pt idx="0">
                  <c:v>0.914</c:v>
                </c:pt>
                <c:pt idx="1">
                  <c:v>0.925</c:v>
                </c:pt>
                <c:pt idx="2">
                  <c:v>0.941</c:v>
                </c:pt>
                <c:pt idx="3">
                  <c:v>0.756</c:v>
                </c:pt>
                <c:pt idx="4">
                  <c:v>0.841</c:v>
                </c:pt>
                <c:pt idx="5">
                  <c:v>0.832</c:v>
                </c:pt>
              </c:numCache>
            </c:numRef>
          </c:xVal>
          <c:yVal>
            <c:numRef>
              <c:f>'Ward et al. 1989 (SMG)'!$F$57:$F$62</c:f>
              <c:numCache>
                <c:formatCode>General</c:formatCode>
                <c:ptCount val="6"/>
                <c:pt idx="0">
                  <c:v>7.1</c:v>
                </c:pt>
                <c:pt idx="1">
                  <c:v>6.3</c:v>
                </c:pt>
                <c:pt idx="2">
                  <c:v>1.6</c:v>
                </c:pt>
                <c:pt idx="3">
                  <c:v>21.4</c:v>
                </c:pt>
                <c:pt idx="4">
                  <c:v>9.5</c:v>
                </c:pt>
                <c:pt idx="5">
                  <c:v>20.5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'Ward et al. 1989 (SMG)'!$A$66</c:f>
              <c:strCache>
                <c:ptCount val="1"/>
                <c:pt idx="0">
                  <c:v>Mixed Conifer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547890601940294"/>
                  <c:y val="-0.58314252409132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Mixed Conifer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-64.308x + 65.084
R² = 0.88662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'Ward et al. 1989 (SMG)'!$E$66:$E$71</c:f>
              <c:numCache>
                <c:formatCode>General</c:formatCode>
                <c:ptCount val="6"/>
                <c:pt idx="0">
                  <c:v>0.928</c:v>
                </c:pt>
                <c:pt idx="1">
                  <c:v>0.951</c:v>
                </c:pt>
                <c:pt idx="2">
                  <c:v>0.947</c:v>
                </c:pt>
                <c:pt idx="3">
                  <c:v>0.796</c:v>
                </c:pt>
                <c:pt idx="4">
                  <c:v>0.854</c:v>
                </c:pt>
                <c:pt idx="5">
                  <c:v>0.822</c:v>
                </c:pt>
              </c:numCache>
            </c:numRef>
          </c:xVal>
          <c:yVal>
            <c:numRef>
              <c:f>'Ward et al. 1989 (SMG)'!$F$66:$F$71</c:f>
              <c:numCache>
                <c:formatCode>General</c:formatCode>
                <c:ptCount val="6"/>
                <c:pt idx="0">
                  <c:v>5.5</c:v>
                </c:pt>
                <c:pt idx="1">
                  <c:v>3.5</c:v>
                </c:pt>
                <c:pt idx="2">
                  <c:v>5.4</c:v>
                </c:pt>
                <c:pt idx="3">
                  <c:v>16.2</c:v>
                </c:pt>
                <c:pt idx="4">
                  <c:v>8.7</c:v>
                </c:pt>
                <c:pt idx="5">
                  <c:v>10.5</c:v>
                </c:pt>
              </c:numCache>
            </c:numRef>
          </c:yVal>
          <c:smooth val="0"/>
        </c:ser>
        <c:ser>
          <c:idx val="4"/>
          <c:order val="4"/>
          <c:tx>
            <c:v>smoldering</c:v>
          </c:tx>
          <c:spPr>
            <a:ln w="47625"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'Ward et al. 1989 (SMG)'!$P$3:$P$6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xVal>
          <c:yVal>
            <c:numRef>
              <c:f>'Ward et al. 1989 (SMG)'!$Q$3:$Q$6</c:f>
              <c:numCache>
                <c:formatCode>General</c:formatCode>
                <c:ptCount val="4"/>
                <c:pt idx="0">
                  <c:v>13.05</c:v>
                </c:pt>
                <c:pt idx="1">
                  <c:v>11.7</c:v>
                </c:pt>
                <c:pt idx="2">
                  <c:v>17.1</c:v>
                </c:pt>
                <c:pt idx="3">
                  <c:v>11.9</c:v>
                </c:pt>
              </c:numCache>
            </c:numRef>
          </c:yVal>
          <c:smooth val="0"/>
        </c:ser>
        <c:ser>
          <c:idx val="5"/>
          <c:order val="5"/>
          <c:tx>
            <c:v>Flaming</c:v>
          </c:tx>
          <c:spPr>
            <a:ln w="47625"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'Ward et al. 1989 (SMG)'!$R$3:$R$6</c:f>
              <c:numCache>
                <c:formatCode>General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xVal>
          <c:yVal>
            <c:numRef>
              <c:f>'Ward et al. 1989 (SMG)'!$S$3:$S$6</c:f>
              <c:numCache>
                <c:formatCode>General</c:formatCode>
                <c:ptCount val="4"/>
                <c:pt idx="0">
                  <c:v>7.45</c:v>
                </c:pt>
                <c:pt idx="1">
                  <c:v>6.1</c:v>
                </c:pt>
                <c:pt idx="2">
                  <c:v>5.0</c:v>
                </c:pt>
                <c:pt idx="3">
                  <c:v>6.95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4837032"/>
        <c:axId val="-2014829864"/>
      </c:scatterChart>
      <c:valAx>
        <c:axId val="-2014837032"/>
        <c:scaling>
          <c:orientation val="minMax"/>
          <c:max val="1.0"/>
          <c:min val="0.5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4829864"/>
        <c:crosses val="autoZero"/>
        <c:crossBetween val="midCat"/>
        <c:majorUnit val="0.05"/>
      </c:valAx>
      <c:valAx>
        <c:axId val="-2014829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EF (g/kg)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4837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2001</a:t>
            </a:r>
            <a:r>
              <a:rPr lang="en-US" baseline="0"/>
              <a:t> Smoke Management Guide (Ward 1989)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747016724535262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'Ward et al. 1989 (SMG)'!$A$3</c:f>
              <c:strCache>
                <c:ptCount val="1"/>
                <c:pt idx="0">
                  <c:v>Doug Fir/Hemlock</c:v>
                </c:pt>
              </c:strCache>
            </c:strRef>
          </c:tx>
          <c:spPr>
            <a:ln w="47625">
              <a:noFill/>
            </a:ln>
          </c:spPr>
          <c:xVal>
            <c:numRef>
              <c:f>'Ward et al. 1989 (SMG)'!$E$3:$E$32</c:f>
              <c:numCache>
                <c:formatCode>General</c:formatCode>
                <c:ptCount val="30"/>
                <c:pt idx="0">
                  <c:v>0.89</c:v>
                </c:pt>
                <c:pt idx="1">
                  <c:v>0.88</c:v>
                </c:pt>
                <c:pt idx="2">
                  <c:v>0.89</c:v>
                </c:pt>
                <c:pt idx="3">
                  <c:v>0.9</c:v>
                </c:pt>
                <c:pt idx="4">
                  <c:v>0.94</c:v>
                </c:pt>
                <c:pt idx="5">
                  <c:v>0.93</c:v>
                </c:pt>
                <c:pt idx="6">
                  <c:v>0.949</c:v>
                </c:pt>
                <c:pt idx="7">
                  <c:v>0.972</c:v>
                </c:pt>
                <c:pt idx="8">
                  <c:v>0.936</c:v>
                </c:pt>
                <c:pt idx="9">
                  <c:v>0.933</c:v>
                </c:pt>
                <c:pt idx="10">
                  <c:v>0.8</c:v>
                </c:pt>
                <c:pt idx="11">
                  <c:v>0.77</c:v>
                </c:pt>
                <c:pt idx="12">
                  <c:v>0.784</c:v>
                </c:pt>
                <c:pt idx="13">
                  <c:v>0.643</c:v>
                </c:pt>
                <c:pt idx="14">
                  <c:v>0.814</c:v>
                </c:pt>
                <c:pt idx="15">
                  <c:v>0.794</c:v>
                </c:pt>
                <c:pt idx="16">
                  <c:v>0.775</c:v>
                </c:pt>
                <c:pt idx="17">
                  <c:v>0.789</c:v>
                </c:pt>
                <c:pt idx="18">
                  <c:v>0.775</c:v>
                </c:pt>
                <c:pt idx="19">
                  <c:v>0.73</c:v>
                </c:pt>
                <c:pt idx="20">
                  <c:v>0.729</c:v>
                </c:pt>
                <c:pt idx="21">
                  <c:v>0.83</c:v>
                </c:pt>
                <c:pt idx="22">
                  <c:v>0.813</c:v>
                </c:pt>
                <c:pt idx="23">
                  <c:v>0.816</c:v>
                </c:pt>
                <c:pt idx="24">
                  <c:v>0.85</c:v>
                </c:pt>
                <c:pt idx="25">
                  <c:v>0.805</c:v>
                </c:pt>
                <c:pt idx="26">
                  <c:v>0.841</c:v>
                </c:pt>
                <c:pt idx="27">
                  <c:v>0.822</c:v>
                </c:pt>
                <c:pt idx="28">
                  <c:v>0.935</c:v>
                </c:pt>
                <c:pt idx="29">
                  <c:v>0.846</c:v>
                </c:pt>
              </c:numCache>
            </c:numRef>
          </c:xVal>
          <c:yVal>
            <c:numRef>
              <c:f>'Ward et al. 1989 (SMG)'!$F$3:$F$32</c:f>
              <c:numCache>
                <c:formatCode>General</c:formatCode>
                <c:ptCount val="30"/>
                <c:pt idx="0">
                  <c:v>13.0</c:v>
                </c:pt>
                <c:pt idx="1">
                  <c:v>15.9</c:v>
                </c:pt>
                <c:pt idx="2">
                  <c:v>12.2</c:v>
                </c:pt>
                <c:pt idx="4">
                  <c:v>5.5</c:v>
                </c:pt>
                <c:pt idx="5">
                  <c:v>6.6</c:v>
                </c:pt>
                <c:pt idx="6">
                  <c:v>4.2</c:v>
                </c:pt>
                <c:pt idx="7">
                  <c:v>1.2</c:v>
                </c:pt>
                <c:pt idx="8">
                  <c:v>4.4</c:v>
                </c:pt>
                <c:pt idx="9">
                  <c:v>4.1</c:v>
                </c:pt>
                <c:pt idx="10">
                  <c:v>17.1</c:v>
                </c:pt>
                <c:pt idx="11">
                  <c:v>14.0</c:v>
                </c:pt>
                <c:pt idx="12">
                  <c:v>13.7</c:v>
                </c:pt>
                <c:pt idx="15">
                  <c:v>11.5</c:v>
                </c:pt>
                <c:pt idx="16">
                  <c:v>14.8</c:v>
                </c:pt>
                <c:pt idx="17">
                  <c:v>12.5</c:v>
                </c:pt>
                <c:pt idx="18">
                  <c:v>14.0</c:v>
                </c:pt>
                <c:pt idx="19">
                  <c:v>8.9</c:v>
                </c:pt>
                <c:pt idx="20">
                  <c:v>11.1</c:v>
                </c:pt>
                <c:pt idx="21">
                  <c:v>16.0</c:v>
                </c:pt>
                <c:pt idx="22">
                  <c:v>15.0</c:v>
                </c:pt>
                <c:pt idx="23">
                  <c:v>13.0</c:v>
                </c:pt>
                <c:pt idx="24">
                  <c:v>9.0</c:v>
                </c:pt>
                <c:pt idx="25">
                  <c:v>13.0</c:v>
                </c:pt>
                <c:pt idx="26">
                  <c:v>10.0</c:v>
                </c:pt>
                <c:pt idx="27">
                  <c:v>11.0</c:v>
                </c:pt>
                <c:pt idx="28">
                  <c:v>4.0</c:v>
                </c:pt>
                <c:pt idx="29">
                  <c:v>7.0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'Ward et al. 1989 (SMG)'!$A$33</c:f>
              <c:strCache>
                <c:ptCount val="1"/>
                <c:pt idx="0">
                  <c:v>Hardwood</c:v>
                </c:pt>
              </c:strCache>
            </c:strRef>
          </c:tx>
          <c:spPr>
            <a:ln w="47625">
              <a:noFill/>
            </a:ln>
          </c:spPr>
          <c:xVal>
            <c:numRef>
              <c:f>'Ward et al. 1989 (SMG)'!$E$33:$E$56</c:f>
              <c:numCache>
                <c:formatCode>General</c:formatCode>
                <c:ptCount val="24"/>
                <c:pt idx="0">
                  <c:v>0.943</c:v>
                </c:pt>
                <c:pt idx="1">
                  <c:v>0.909</c:v>
                </c:pt>
                <c:pt idx="2">
                  <c:v>0.946</c:v>
                </c:pt>
                <c:pt idx="3">
                  <c:v>0.94</c:v>
                </c:pt>
                <c:pt idx="4">
                  <c:v>0.912</c:v>
                </c:pt>
                <c:pt idx="5">
                  <c:v>0.887</c:v>
                </c:pt>
                <c:pt idx="6">
                  <c:v>0.919</c:v>
                </c:pt>
                <c:pt idx="7">
                  <c:v>0.932</c:v>
                </c:pt>
                <c:pt idx="8">
                  <c:v>0.799</c:v>
                </c:pt>
                <c:pt idx="9">
                  <c:v>0.811</c:v>
                </c:pt>
                <c:pt idx="10">
                  <c:v>0.8</c:v>
                </c:pt>
                <c:pt idx="11">
                  <c:v>0.8</c:v>
                </c:pt>
                <c:pt idx="12">
                  <c:v>0.812</c:v>
                </c:pt>
                <c:pt idx="13">
                  <c:v>0.599</c:v>
                </c:pt>
                <c:pt idx="14">
                  <c:v>0.799</c:v>
                </c:pt>
                <c:pt idx="15">
                  <c:v>0.795</c:v>
                </c:pt>
                <c:pt idx="16">
                  <c:v>0.816</c:v>
                </c:pt>
                <c:pt idx="17">
                  <c:v>0.817</c:v>
                </c:pt>
                <c:pt idx="18">
                  <c:v>0.864</c:v>
                </c:pt>
                <c:pt idx="19">
                  <c:v>0.841</c:v>
                </c:pt>
                <c:pt idx="20">
                  <c:v>0.84</c:v>
                </c:pt>
                <c:pt idx="21">
                  <c:v>0.81</c:v>
                </c:pt>
                <c:pt idx="22">
                  <c:v>0.881</c:v>
                </c:pt>
                <c:pt idx="23">
                  <c:v>0.829</c:v>
                </c:pt>
              </c:numCache>
            </c:numRef>
          </c:xVal>
          <c:yVal>
            <c:numRef>
              <c:f>'Ward et al. 1989 (SMG)'!$F$33:$F$56</c:f>
              <c:numCache>
                <c:formatCode>General</c:formatCode>
                <c:ptCount val="24"/>
                <c:pt idx="0">
                  <c:v>3.8</c:v>
                </c:pt>
                <c:pt idx="1">
                  <c:v>8.9</c:v>
                </c:pt>
                <c:pt idx="2">
                  <c:v>4.0</c:v>
                </c:pt>
                <c:pt idx="3">
                  <c:v>1.1</c:v>
                </c:pt>
                <c:pt idx="4">
                  <c:v>6.1</c:v>
                </c:pt>
                <c:pt idx="5">
                  <c:v>13.0</c:v>
                </c:pt>
                <c:pt idx="8">
                  <c:v>10.3</c:v>
                </c:pt>
                <c:pt idx="9">
                  <c:v>10.6</c:v>
                </c:pt>
                <c:pt idx="10">
                  <c:v>14.0</c:v>
                </c:pt>
                <c:pt idx="11">
                  <c:v>12.0</c:v>
                </c:pt>
                <c:pt idx="12">
                  <c:v>15.6</c:v>
                </c:pt>
                <c:pt idx="13">
                  <c:v>33.7</c:v>
                </c:pt>
                <c:pt idx="14">
                  <c:v>8.8</c:v>
                </c:pt>
                <c:pt idx="15">
                  <c:v>10.8</c:v>
                </c:pt>
                <c:pt idx="16">
                  <c:v>9.5</c:v>
                </c:pt>
                <c:pt idx="17">
                  <c:v>10.5</c:v>
                </c:pt>
                <c:pt idx="18">
                  <c:v>9.6</c:v>
                </c:pt>
                <c:pt idx="19">
                  <c:v>8.8</c:v>
                </c:pt>
                <c:pt idx="20">
                  <c:v>13.0</c:v>
                </c:pt>
                <c:pt idx="21">
                  <c:v>18.5</c:v>
                </c:pt>
                <c:pt idx="22">
                  <c:v>8.8</c:v>
                </c:pt>
                <c:pt idx="23">
                  <c:v>10.8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'Ward et al. 1989 (SMG)'!$A$57</c:f>
              <c:strCache>
                <c:ptCount val="1"/>
                <c:pt idx="0">
                  <c:v>Long-needled Pine</c:v>
                </c:pt>
              </c:strCache>
            </c:strRef>
          </c:tx>
          <c:spPr>
            <a:ln w="47625">
              <a:noFill/>
            </a:ln>
          </c:spPr>
          <c:xVal>
            <c:numRef>
              <c:f>'Ward et al. 1989 (SMG)'!$E$57:$E$65</c:f>
              <c:numCache>
                <c:formatCode>General</c:formatCode>
                <c:ptCount val="9"/>
                <c:pt idx="0">
                  <c:v>0.914</c:v>
                </c:pt>
                <c:pt idx="1">
                  <c:v>0.925</c:v>
                </c:pt>
                <c:pt idx="2">
                  <c:v>0.941</c:v>
                </c:pt>
                <c:pt idx="3">
                  <c:v>0.756</c:v>
                </c:pt>
                <c:pt idx="4">
                  <c:v>0.841</c:v>
                </c:pt>
                <c:pt idx="5">
                  <c:v>0.832</c:v>
                </c:pt>
                <c:pt idx="6">
                  <c:v>0.842</c:v>
                </c:pt>
                <c:pt idx="7">
                  <c:v>0.893</c:v>
                </c:pt>
                <c:pt idx="8">
                  <c:v>0.882</c:v>
                </c:pt>
              </c:numCache>
            </c:numRef>
          </c:xVal>
          <c:yVal>
            <c:numRef>
              <c:f>'Ward et al. 1989 (SMG)'!$F$57:$F$65</c:f>
              <c:numCache>
                <c:formatCode>General</c:formatCode>
                <c:ptCount val="9"/>
                <c:pt idx="0">
                  <c:v>7.1</c:v>
                </c:pt>
                <c:pt idx="1">
                  <c:v>6.3</c:v>
                </c:pt>
                <c:pt idx="2">
                  <c:v>1.6</c:v>
                </c:pt>
                <c:pt idx="3">
                  <c:v>21.4</c:v>
                </c:pt>
                <c:pt idx="4">
                  <c:v>9.5</c:v>
                </c:pt>
                <c:pt idx="5">
                  <c:v>20.5</c:v>
                </c:pt>
                <c:pt idx="6">
                  <c:v>13.6</c:v>
                </c:pt>
                <c:pt idx="7">
                  <c:v>7.5</c:v>
                </c:pt>
                <c:pt idx="8">
                  <c:v>11.9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'Ward et al. 1989 (SMG)'!$A$66</c:f>
              <c:strCache>
                <c:ptCount val="1"/>
                <c:pt idx="0">
                  <c:v>Mixed Conifer</c:v>
                </c:pt>
              </c:strCache>
            </c:strRef>
          </c:tx>
          <c:spPr>
            <a:ln w="47625">
              <a:noFill/>
            </a:ln>
          </c:spPr>
          <c:xVal>
            <c:numRef>
              <c:f>'Ward et al. 1989 (SMG)'!$E$66:$E$74</c:f>
              <c:numCache>
                <c:formatCode>General</c:formatCode>
                <c:ptCount val="9"/>
                <c:pt idx="0">
                  <c:v>0.928</c:v>
                </c:pt>
                <c:pt idx="1">
                  <c:v>0.951</c:v>
                </c:pt>
                <c:pt idx="2">
                  <c:v>0.947</c:v>
                </c:pt>
                <c:pt idx="3">
                  <c:v>0.796</c:v>
                </c:pt>
                <c:pt idx="4">
                  <c:v>0.854</c:v>
                </c:pt>
                <c:pt idx="5">
                  <c:v>0.822</c:v>
                </c:pt>
                <c:pt idx="6">
                  <c:v>0.841</c:v>
                </c:pt>
                <c:pt idx="7">
                  <c:v>0.9</c:v>
                </c:pt>
                <c:pt idx="8">
                  <c:v>0.847</c:v>
                </c:pt>
              </c:numCache>
            </c:numRef>
          </c:xVal>
          <c:yVal>
            <c:numRef>
              <c:f>'Ward et al. 1989 (SMG)'!$F$66:$F$74</c:f>
              <c:numCache>
                <c:formatCode>General</c:formatCode>
                <c:ptCount val="9"/>
                <c:pt idx="0">
                  <c:v>5.5</c:v>
                </c:pt>
                <c:pt idx="1">
                  <c:v>3.5</c:v>
                </c:pt>
                <c:pt idx="2">
                  <c:v>5.4</c:v>
                </c:pt>
                <c:pt idx="3">
                  <c:v>16.2</c:v>
                </c:pt>
                <c:pt idx="4">
                  <c:v>8.7</c:v>
                </c:pt>
                <c:pt idx="5">
                  <c:v>10.5</c:v>
                </c:pt>
                <c:pt idx="6">
                  <c:v>12.6</c:v>
                </c:pt>
                <c:pt idx="7">
                  <c:v>6.2</c:v>
                </c:pt>
                <c:pt idx="8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723256"/>
        <c:axId val="-2047153544"/>
      </c:scatterChart>
      <c:valAx>
        <c:axId val="-2047723256"/>
        <c:scaling>
          <c:orientation val="minMax"/>
          <c:max val="1.0"/>
          <c:min val="0.7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7153544"/>
        <c:crosses val="autoZero"/>
        <c:crossBetween val="midCat"/>
        <c:majorUnit val="0.05"/>
      </c:valAx>
      <c:valAx>
        <c:axId val="-2047153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EF (g/kg)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77232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'Ward et al. 1989 (SMG)'!$U$13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'Ward et al. 1989 (SMG)'!$V$16:$AG$16</c:f>
                <c:numCache>
                  <c:formatCode>General</c:formatCode>
                  <c:ptCount val="12"/>
                  <c:pt idx="0">
                    <c:v>4.575</c:v>
                  </c:pt>
                  <c:pt idx="1">
                    <c:v>3.0</c:v>
                  </c:pt>
                  <c:pt idx="2">
                    <c:v>2.6</c:v>
                  </c:pt>
                  <c:pt idx="3">
                    <c:v>5.675000000000001</c:v>
                  </c:pt>
                  <c:pt idx="4">
                    <c:v>2.749999999999999</c:v>
                  </c:pt>
                  <c:pt idx="5">
                    <c:v>1.725</c:v>
                  </c:pt>
                  <c:pt idx="6">
                    <c:v>4.9</c:v>
                  </c:pt>
                  <c:pt idx="7">
                    <c:v>2.35</c:v>
                  </c:pt>
                  <c:pt idx="8">
                    <c:v>5.5</c:v>
                  </c:pt>
                  <c:pt idx="9">
                    <c:v>1.925000000000001</c:v>
                  </c:pt>
                  <c:pt idx="10">
                    <c:v>0.95</c:v>
                  </c:pt>
                  <c:pt idx="11">
                    <c:v>0.9</c:v>
                  </c:pt>
                </c:numCache>
              </c:numRef>
            </c:minus>
          </c:errBars>
          <c:cat>
            <c:strRef>
              <c:f>'Ward et al. 1989 (SMG)'!$V$12:$AG$12</c:f>
              <c:strCache>
                <c:ptCount val="12"/>
                <c:pt idx="0">
                  <c:v>Log Slash DF/HL, F/S (n=18)</c:v>
                </c:pt>
                <c:pt idx="1">
                  <c:v>Log Slash DF/HL, F (n=9)</c:v>
                </c:pt>
                <c:pt idx="2">
                  <c:v>Log Slash DF/HL, S (n=9)</c:v>
                </c:pt>
                <c:pt idx="3">
                  <c:v>Log Slash HW, F/S (n=14)</c:v>
                </c:pt>
                <c:pt idx="4">
                  <c:v>Log Slash HW, F (n=6)</c:v>
                </c:pt>
                <c:pt idx="5">
                  <c:v>Log Slash HW, S (n=8)</c:v>
                </c:pt>
                <c:pt idx="6">
                  <c:v>Log Slash Pine, F/S (n=6)</c:v>
                </c:pt>
                <c:pt idx="7">
                  <c:v>Log Slash Pine, F (n=3)</c:v>
                </c:pt>
                <c:pt idx="8">
                  <c:v>Log Slash Pine, S (n=3)</c:v>
                </c:pt>
                <c:pt idx="9">
                  <c:v>Log Slash MC, F/S (n=6)</c:v>
                </c:pt>
                <c:pt idx="10">
                  <c:v>Log Slash MC, F (n=3)</c:v>
                </c:pt>
                <c:pt idx="11">
                  <c:v>Log Slash MC, S (n=3)</c:v>
                </c:pt>
              </c:strCache>
            </c:strRef>
          </c:cat>
          <c:val>
            <c:numRef>
              <c:f>'Ward et al. 1989 (SMG)'!$V$13:$AG$13</c:f>
              <c:numCache>
                <c:formatCode>0.00</c:formatCode>
                <c:ptCount val="12"/>
                <c:pt idx="0">
                  <c:v>5.775</c:v>
                </c:pt>
                <c:pt idx="1">
                  <c:v>4.2</c:v>
                </c:pt>
                <c:pt idx="2">
                  <c:v>11.5</c:v>
                </c:pt>
                <c:pt idx="3">
                  <c:v>6.775</c:v>
                </c:pt>
                <c:pt idx="4">
                  <c:v>3.85</c:v>
                </c:pt>
                <c:pt idx="5">
                  <c:v>10.525</c:v>
                </c:pt>
                <c:pt idx="6">
                  <c:v>6.5</c:v>
                </c:pt>
                <c:pt idx="7">
                  <c:v>3.95</c:v>
                </c:pt>
                <c:pt idx="8">
                  <c:v>15.0</c:v>
                </c:pt>
                <c:pt idx="9">
                  <c:v>5.425000000000001</c:v>
                </c:pt>
                <c:pt idx="10">
                  <c:v>4.45</c:v>
                </c:pt>
                <c:pt idx="11">
                  <c:v>9.6</c:v>
                </c:pt>
              </c:numCache>
            </c:numRef>
          </c:val>
        </c:ser>
        <c:ser>
          <c:idx val="1"/>
          <c:order val="1"/>
          <c:tx>
            <c:strRef>
              <c:f>'Ward et al. 1989 (SMG)'!$U$14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'Ward et al. 1989 (SMG)'!$V$12:$AG$12</c:f>
              <c:strCache>
                <c:ptCount val="12"/>
                <c:pt idx="0">
                  <c:v>Log Slash DF/HL, F/S (n=18)</c:v>
                </c:pt>
                <c:pt idx="1">
                  <c:v>Log Slash DF/HL, F (n=9)</c:v>
                </c:pt>
                <c:pt idx="2">
                  <c:v>Log Slash DF/HL, S (n=9)</c:v>
                </c:pt>
                <c:pt idx="3">
                  <c:v>Log Slash HW, F/S (n=14)</c:v>
                </c:pt>
                <c:pt idx="4">
                  <c:v>Log Slash HW, F (n=6)</c:v>
                </c:pt>
                <c:pt idx="5">
                  <c:v>Log Slash HW, S (n=8)</c:v>
                </c:pt>
                <c:pt idx="6">
                  <c:v>Log Slash Pine, F/S (n=6)</c:v>
                </c:pt>
                <c:pt idx="7">
                  <c:v>Log Slash Pine, F (n=3)</c:v>
                </c:pt>
                <c:pt idx="8">
                  <c:v>Log Slash Pine, S (n=3)</c:v>
                </c:pt>
                <c:pt idx="9">
                  <c:v>Log Slash MC, F/S (n=6)</c:v>
                </c:pt>
                <c:pt idx="10">
                  <c:v>Log Slash MC, F (n=3)</c:v>
                </c:pt>
                <c:pt idx="11">
                  <c:v>Log Slash MC, S (n=3)</c:v>
                </c:pt>
              </c:strCache>
            </c:strRef>
          </c:cat>
          <c:val>
            <c:numRef>
              <c:f>'Ward et al. 1989 (SMG)'!$V$14:$AG$14</c:f>
              <c:numCache>
                <c:formatCode>0.00</c:formatCode>
                <c:ptCount val="12"/>
                <c:pt idx="0">
                  <c:v>6.074999999999999</c:v>
                </c:pt>
                <c:pt idx="1">
                  <c:v>1.3</c:v>
                </c:pt>
                <c:pt idx="2">
                  <c:v>2.199999999999999</c:v>
                </c:pt>
                <c:pt idx="3">
                  <c:v>3.674999999999999</c:v>
                </c:pt>
                <c:pt idx="4">
                  <c:v>1.2</c:v>
                </c:pt>
                <c:pt idx="5">
                  <c:v>0.875</c:v>
                </c:pt>
                <c:pt idx="6">
                  <c:v>1.800000000000001</c:v>
                </c:pt>
                <c:pt idx="7">
                  <c:v>2.35</c:v>
                </c:pt>
                <c:pt idx="8">
                  <c:v>5.5</c:v>
                </c:pt>
                <c:pt idx="9">
                  <c:v>1.674999999999999</c:v>
                </c:pt>
                <c:pt idx="10">
                  <c:v>0.95</c:v>
                </c:pt>
                <c:pt idx="11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'Ward et al. 1989 (SMG)'!$U$15</c:f>
              <c:strCache>
                <c:ptCount val="1"/>
                <c:pt idx="0">
                  <c:v>Q3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'Ward et al. 1989 (SMG)'!$V$17:$AG$17</c:f>
                <c:numCache>
                  <c:formatCode>General</c:formatCode>
                  <c:ptCount val="12"/>
                  <c:pt idx="0">
                    <c:v>3.175000000000001</c:v>
                  </c:pt>
                  <c:pt idx="1">
                    <c:v>3.700000000000001</c:v>
                  </c:pt>
                  <c:pt idx="2">
                    <c:v>3.100000000000001</c:v>
                  </c:pt>
                  <c:pt idx="3">
                    <c:v>20.95</c:v>
                  </c:pt>
                  <c:pt idx="4">
                    <c:v>4.800000000000001</c:v>
                  </c:pt>
                  <c:pt idx="5">
                    <c:v>19.3</c:v>
                  </c:pt>
                  <c:pt idx="6">
                    <c:v>3.649999999999998</c:v>
                  </c:pt>
                  <c:pt idx="7">
                    <c:v>0.4</c:v>
                  </c:pt>
                  <c:pt idx="8">
                    <c:v>0.449999999999999</c:v>
                  </c:pt>
                  <c:pt idx="9">
                    <c:v>6.149999999999999</c:v>
                  </c:pt>
                  <c:pt idx="10">
                    <c:v>0.0499999999999998</c:v>
                  </c:pt>
                  <c:pt idx="11">
                    <c:v>2.85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'Ward et al. 1989 (SMG)'!$V$12:$AG$12</c:f>
              <c:strCache>
                <c:ptCount val="12"/>
                <c:pt idx="0">
                  <c:v>Log Slash DF/HL, F/S (n=18)</c:v>
                </c:pt>
                <c:pt idx="1">
                  <c:v>Log Slash DF/HL, F (n=9)</c:v>
                </c:pt>
                <c:pt idx="2">
                  <c:v>Log Slash DF/HL, S (n=9)</c:v>
                </c:pt>
                <c:pt idx="3">
                  <c:v>Log Slash HW, F/S (n=14)</c:v>
                </c:pt>
                <c:pt idx="4">
                  <c:v>Log Slash HW, F (n=6)</c:v>
                </c:pt>
                <c:pt idx="5">
                  <c:v>Log Slash HW, S (n=8)</c:v>
                </c:pt>
                <c:pt idx="6">
                  <c:v>Log Slash Pine, F/S (n=6)</c:v>
                </c:pt>
                <c:pt idx="7">
                  <c:v>Log Slash Pine, F (n=3)</c:v>
                </c:pt>
                <c:pt idx="8">
                  <c:v>Log Slash Pine, S (n=3)</c:v>
                </c:pt>
                <c:pt idx="9">
                  <c:v>Log Slash MC, F/S (n=6)</c:v>
                </c:pt>
                <c:pt idx="10">
                  <c:v>Log Slash MC, F (n=3)</c:v>
                </c:pt>
                <c:pt idx="11">
                  <c:v>Log Slash MC, S (n=3)</c:v>
                </c:pt>
              </c:strCache>
            </c:strRef>
          </c:cat>
          <c:val>
            <c:numRef>
              <c:f>'Ward et al. 1989 (SMG)'!$V$15:$AG$15</c:f>
              <c:numCache>
                <c:formatCode>0.00</c:formatCode>
                <c:ptCount val="12"/>
                <c:pt idx="0">
                  <c:v>2.075000000000001</c:v>
                </c:pt>
                <c:pt idx="1">
                  <c:v>6.699999999999999</c:v>
                </c:pt>
                <c:pt idx="2">
                  <c:v>0.300000000000001</c:v>
                </c:pt>
                <c:pt idx="3">
                  <c:v>2.300000000000001</c:v>
                </c:pt>
                <c:pt idx="4">
                  <c:v>3.149999999999999</c:v>
                </c:pt>
                <c:pt idx="5">
                  <c:v>3.0</c:v>
                </c:pt>
                <c:pt idx="6">
                  <c:v>9.45</c:v>
                </c:pt>
                <c:pt idx="7">
                  <c:v>0.399999999999999</c:v>
                </c:pt>
                <c:pt idx="8">
                  <c:v>0.449999999999999</c:v>
                </c:pt>
                <c:pt idx="9">
                  <c:v>2.950000000000001</c:v>
                </c:pt>
                <c:pt idx="10">
                  <c:v>0.0499999999999998</c:v>
                </c:pt>
                <c:pt idx="11">
                  <c:v>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8369192"/>
        <c:axId val="-2053745496"/>
      </c:barChart>
      <c:lineChart>
        <c:grouping val="standard"/>
        <c:varyColors val="0"/>
        <c:ser>
          <c:idx val="3"/>
          <c:order val="3"/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'Ward et al. 1989 (SMG)'!$V$12:$AG$12</c:f>
              <c:strCache>
                <c:ptCount val="12"/>
                <c:pt idx="0">
                  <c:v>Log Slash DF/HL, F/S (n=18)</c:v>
                </c:pt>
                <c:pt idx="1">
                  <c:v>Log Slash DF/HL, F (n=9)</c:v>
                </c:pt>
                <c:pt idx="2">
                  <c:v>Log Slash DF/HL, S (n=9)</c:v>
                </c:pt>
                <c:pt idx="3">
                  <c:v>Log Slash HW, F/S (n=14)</c:v>
                </c:pt>
                <c:pt idx="4">
                  <c:v>Log Slash HW, F (n=6)</c:v>
                </c:pt>
                <c:pt idx="5">
                  <c:v>Log Slash HW, S (n=8)</c:v>
                </c:pt>
                <c:pt idx="6">
                  <c:v>Log Slash Pine, F/S (n=6)</c:v>
                </c:pt>
                <c:pt idx="7">
                  <c:v>Log Slash Pine, F (n=3)</c:v>
                </c:pt>
                <c:pt idx="8">
                  <c:v>Log Slash Pine, S (n=3)</c:v>
                </c:pt>
                <c:pt idx="9">
                  <c:v>Log Slash MC, F/S (n=6)</c:v>
                </c:pt>
                <c:pt idx="10">
                  <c:v>Log Slash MC, F (n=3)</c:v>
                </c:pt>
                <c:pt idx="11">
                  <c:v>Log Slash MC, S (n=3)</c:v>
                </c:pt>
              </c:strCache>
            </c:strRef>
          </c:cat>
          <c:val>
            <c:numRef>
              <c:f>'Ward et al. 1989 (SMG)'!$V$3:$AG$3</c:f>
              <c:numCache>
                <c:formatCode>0.00</c:formatCode>
                <c:ptCount val="12"/>
                <c:pt idx="0">
                  <c:v>10.26111111111111</c:v>
                </c:pt>
                <c:pt idx="1">
                  <c:v>7.455555555555555</c:v>
                </c:pt>
                <c:pt idx="2">
                  <c:v>13.06666666666667</c:v>
                </c:pt>
                <c:pt idx="3">
                  <c:v>10.90714285714286</c:v>
                </c:pt>
                <c:pt idx="4">
                  <c:v>6.149999999999999</c:v>
                </c:pt>
                <c:pt idx="5">
                  <c:v>14.475</c:v>
                </c:pt>
                <c:pt idx="6">
                  <c:v>11.06666666666667</c:v>
                </c:pt>
                <c:pt idx="7">
                  <c:v>5</c:v>
                </c:pt>
                <c:pt idx="8">
                  <c:v>17.13333333333333</c:v>
                </c:pt>
                <c:pt idx="9">
                  <c:v>8.299999999999998</c:v>
                </c:pt>
                <c:pt idx="10">
                  <c:v>4.8</c:v>
                </c:pt>
                <c:pt idx="11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69192"/>
        <c:axId val="-2053745496"/>
      </c:lineChart>
      <c:catAx>
        <c:axId val="2108369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-2053745496"/>
        <c:crosses val="autoZero"/>
        <c:auto val="1"/>
        <c:lblAlgn val="ctr"/>
        <c:lblOffset val="100"/>
        <c:noMultiLvlLbl val="0"/>
      </c:catAx>
      <c:valAx>
        <c:axId val="-2053745496"/>
        <c:scaling>
          <c:orientation val="minMax"/>
          <c:max val="9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PM2.5 Emission Factors SMG (g/kg)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83691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'PM2.5 201707'!$V$189:$V$213</c:f>
              <c:numCache>
                <c:formatCode>0.00</c:formatCode>
                <c:ptCount val="25"/>
                <c:pt idx="0">
                  <c:v>0.94</c:v>
                </c:pt>
                <c:pt idx="1">
                  <c:v>0.953</c:v>
                </c:pt>
                <c:pt idx="2">
                  <c:v>0.936</c:v>
                </c:pt>
                <c:pt idx="3">
                  <c:v>0.909</c:v>
                </c:pt>
                <c:pt idx="4">
                  <c:v>0.912</c:v>
                </c:pt>
                <c:pt idx="5">
                  <c:v>0.94</c:v>
                </c:pt>
                <c:pt idx="6">
                  <c:v>0.943</c:v>
                </c:pt>
                <c:pt idx="7">
                  <c:v>0.946</c:v>
                </c:pt>
                <c:pt idx="8">
                  <c:v>0.599</c:v>
                </c:pt>
                <c:pt idx="9">
                  <c:v>0.795</c:v>
                </c:pt>
                <c:pt idx="10">
                  <c:v>0.799</c:v>
                </c:pt>
                <c:pt idx="11">
                  <c:v>0.799</c:v>
                </c:pt>
                <c:pt idx="12">
                  <c:v>0.8</c:v>
                </c:pt>
                <c:pt idx="13">
                  <c:v>0.8</c:v>
                </c:pt>
                <c:pt idx="14">
                  <c:v>0.81</c:v>
                </c:pt>
                <c:pt idx="15">
                  <c:v>0.811</c:v>
                </c:pt>
                <c:pt idx="16">
                  <c:v>0.812</c:v>
                </c:pt>
                <c:pt idx="17">
                  <c:v>0.816</c:v>
                </c:pt>
                <c:pt idx="18">
                  <c:v>0.817</c:v>
                </c:pt>
                <c:pt idx="19">
                  <c:v>0.829</c:v>
                </c:pt>
                <c:pt idx="20">
                  <c:v>0.84</c:v>
                </c:pt>
                <c:pt idx="21">
                  <c:v>0.841</c:v>
                </c:pt>
                <c:pt idx="22">
                  <c:v>0.864</c:v>
                </c:pt>
                <c:pt idx="23">
                  <c:v>0.881</c:v>
                </c:pt>
                <c:pt idx="24">
                  <c:v>0.887</c:v>
                </c:pt>
              </c:numCache>
            </c:numRef>
          </c:xVal>
          <c:yVal>
            <c:numRef>
              <c:f>'PM2.5 201707'!$W$189:$W$213</c:f>
              <c:numCache>
                <c:formatCode>0.00</c:formatCode>
                <c:ptCount val="25"/>
                <c:pt idx="0">
                  <c:v>6.83</c:v>
                </c:pt>
                <c:pt idx="1">
                  <c:v>10.12289606</c:v>
                </c:pt>
                <c:pt idx="2">
                  <c:v>10.01683829</c:v>
                </c:pt>
                <c:pt idx="3">
                  <c:v>8.9</c:v>
                </c:pt>
                <c:pt idx="4">
                  <c:v>6.1</c:v>
                </c:pt>
                <c:pt idx="5">
                  <c:v>1.1</c:v>
                </c:pt>
                <c:pt idx="6">
                  <c:v>3.8</c:v>
                </c:pt>
                <c:pt idx="7">
                  <c:v>4.0</c:v>
                </c:pt>
                <c:pt idx="8">
                  <c:v>33.7</c:v>
                </c:pt>
                <c:pt idx="9">
                  <c:v>10.8</c:v>
                </c:pt>
                <c:pt idx="10">
                  <c:v>10.3</c:v>
                </c:pt>
                <c:pt idx="11">
                  <c:v>8.8</c:v>
                </c:pt>
                <c:pt idx="12">
                  <c:v>14.0</c:v>
                </c:pt>
                <c:pt idx="13">
                  <c:v>12.0</c:v>
                </c:pt>
                <c:pt idx="14">
                  <c:v>18.5</c:v>
                </c:pt>
                <c:pt idx="15">
                  <c:v>10.6</c:v>
                </c:pt>
                <c:pt idx="16">
                  <c:v>15.6</c:v>
                </c:pt>
                <c:pt idx="17">
                  <c:v>9.5</c:v>
                </c:pt>
                <c:pt idx="18">
                  <c:v>10.5</c:v>
                </c:pt>
                <c:pt idx="19">
                  <c:v>10.8</c:v>
                </c:pt>
                <c:pt idx="20">
                  <c:v>13.0</c:v>
                </c:pt>
                <c:pt idx="21">
                  <c:v>8.8</c:v>
                </c:pt>
                <c:pt idx="22">
                  <c:v>9.6</c:v>
                </c:pt>
                <c:pt idx="23">
                  <c:v>8.8</c:v>
                </c:pt>
                <c:pt idx="24">
                  <c:v>13.0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664600"/>
        <c:axId val="-2128865160"/>
      </c:scatterChart>
      <c:valAx>
        <c:axId val="-2016664600"/>
        <c:scaling>
          <c:orientation val="minMax"/>
          <c:max val="1.0"/>
          <c:min val="0.55"/>
        </c:scaling>
        <c:delete val="0"/>
        <c:axPos val="b"/>
        <c:numFmt formatCode="0.00" sourceLinked="1"/>
        <c:majorTickMark val="out"/>
        <c:minorTickMark val="none"/>
        <c:tickLblPos val="nextTo"/>
        <c:crossAx val="-2128865160"/>
        <c:crosses val="autoZero"/>
        <c:crossBetween val="midCat"/>
        <c:majorUnit val="0.05"/>
      </c:valAx>
      <c:valAx>
        <c:axId val="-2128865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16664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'PM2.5 201707'!$V$214:$V$228</c:f>
              <c:numCache>
                <c:formatCode>0.00</c:formatCode>
                <c:ptCount val="15"/>
                <c:pt idx="0">
                  <c:v>0.95</c:v>
                </c:pt>
                <c:pt idx="1">
                  <c:v>0.947</c:v>
                </c:pt>
                <c:pt idx="2">
                  <c:v>0.938</c:v>
                </c:pt>
                <c:pt idx="3">
                  <c:v>0.9368</c:v>
                </c:pt>
                <c:pt idx="4">
                  <c:v>0.933</c:v>
                </c:pt>
                <c:pt idx="5">
                  <c:v>0.9148</c:v>
                </c:pt>
                <c:pt idx="6">
                  <c:v>0.903</c:v>
                </c:pt>
                <c:pt idx="7">
                  <c:v>0.901</c:v>
                </c:pt>
                <c:pt idx="8">
                  <c:v>0.89</c:v>
                </c:pt>
                <c:pt idx="9">
                  <c:v>0.8762</c:v>
                </c:pt>
                <c:pt idx="10">
                  <c:v>0.8729</c:v>
                </c:pt>
                <c:pt idx="11">
                  <c:v>0.87</c:v>
                </c:pt>
                <c:pt idx="12">
                  <c:v>0.87</c:v>
                </c:pt>
                <c:pt idx="13">
                  <c:v>0.8528</c:v>
                </c:pt>
                <c:pt idx="14">
                  <c:v>0.8474</c:v>
                </c:pt>
              </c:numCache>
            </c:numRef>
          </c:xVal>
          <c:yVal>
            <c:numRef>
              <c:f>'PM2.5 201707'!$W$214:$W$228</c:f>
              <c:numCache>
                <c:formatCode>0.00</c:formatCode>
                <c:ptCount val="15"/>
                <c:pt idx="0">
                  <c:v>5.95</c:v>
                </c:pt>
                <c:pt idx="1">
                  <c:v>4.86</c:v>
                </c:pt>
                <c:pt idx="2">
                  <c:v>7.49</c:v>
                </c:pt>
                <c:pt idx="3">
                  <c:v>6.4</c:v>
                </c:pt>
                <c:pt idx="4">
                  <c:v>8.59</c:v>
                </c:pt>
                <c:pt idx="5">
                  <c:v>6.25</c:v>
                </c:pt>
                <c:pt idx="6">
                  <c:v>8.66</c:v>
                </c:pt>
                <c:pt idx="7">
                  <c:v>7.6</c:v>
                </c:pt>
                <c:pt idx="8">
                  <c:v>5.35</c:v>
                </c:pt>
                <c:pt idx="9">
                  <c:v>11.2</c:v>
                </c:pt>
                <c:pt idx="10">
                  <c:v>8.5</c:v>
                </c:pt>
                <c:pt idx="11">
                  <c:v>9.75</c:v>
                </c:pt>
                <c:pt idx="12">
                  <c:v>8.6</c:v>
                </c:pt>
                <c:pt idx="13">
                  <c:v>12.25</c:v>
                </c:pt>
                <c:pt idx="14">
                  <c:v>11.8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659720"/>
        <c:axId val="-2054248664"/>
      </c:scatterChart>
      <c:valAx>
        <c:axId val="-2016659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-2054248664"/>
        <c:crosses val="autoZero"/>
        <c:crossBetween val="midCat"/>
      </c:valAx>
      <c:valAx>
        <c:axId val="-2054248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16659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'PM2.5 201707'!$V$94:$V$165</c:f>
              <c:numCache>
                <c:formatCode>0.00</c:formatCode>
                <c:ptCount val="72"/>
                <c:pt idx="0">
                  <c:v>0.972</c:v>
                </c:pt>
                <c:pt idx="1">
                  <c:v>0.96</c:v>
                </c:pt>
                <c:pt idx="2">
                  <c:v>0.951</c:v>
                </c:pt>
                <c:pt idx="3">
                  <c:v>0.95</c:v>
                </c:pt>
                <c:pt idx="4">
                  <c:v>0.949</c:v>
                </c:pt>
                <c:pt idx="5">
                  <c:v>0.948400973</c:v>
                </c:pt>
                <c:pt idx="6">
                  <c:v>0.947</c:v>
                </c:pt>
                <c:pt idx="7">
                  <c:v>0.942</c:v>
                </c:pt>
                <c:pt idx="8">
                  <c:v>0.941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0.938367615</c:v>
                </c:pt>
                <c:pt idx="13">
                  <c:v>0.936</c:v>
                </c:pt>
                <c:pt idx="14">
                  <c:v>0.935</c:v>
                </c:pt>
                <c:pt idx="15">
                  <c:v>0.933</c:v>
                </c:pt>
                <c:pt idx="16">
                  <c:v>0.931630827</c:v>
                </c:pt>
                <c:pt idx="17">
                  <c:v>0.93</c:v>
                </c:pt>
                <c:pt idx="18">
                  <c:v>0.928</c:v>
                </c:pt>
                <c:pt idx="19">
                  <c:v>0.92572143</c:v>
                </c:pt>
                <c:pt idx="20">
                  <c:v>0.925</c:v>
                </c:pt>
                <c:pt idx="21">
                  <c:v>0.924018379</c:v>
                </c:pt>
                <c:pt idx="22">
                  <c:v>0.92372757</c:v>
                </c:pt>
                <c:pt idx="23">
                  <c:v>0.918659298</c:v>
                </c:pt>
                <c:pt idx="24">
                  <c:v>0.918314079</c:v>
                </c:pt>
                <c:pt idx="25">
                  <c:v>0.918096547</c:v>
                </c:pt>
                <c:pt idx="26">
                  <c:v>0.916377434</c:v>
                </c:pt>
                <c:pt idx="27">
                  <c:v>0.916377434</c:v>
                </c:pt>
                <c:pt idx="28">
                  <c:v>0.916200701</c:v>
                </c:pt>
                <c:pt idx="29">
                  <c:v>0.914260534</c:v>
                </c:pt>
                <c:pt idx="30">
                  <c:v>0.914</c:v>
                </c:pt>
                <c:pt idx="31">
                  <c:v>0.913</c:v>
                </c:pt>
                <c:pt idx="32">
                  <c:v>0.910481924</c:v>
                </c:pt>
                <c:pt idx="33">
                  <c:v>0.909936387</c:v>
                </c:pt>
                <c:pt idx="34">
                  <c:v>0.90572358</c:v>
                </c:pt>
                <c:pt idx="35">
                  <c:v>0.903989899</c:v>
                </c:pt>
                <c:pt idx="36">
                  <c:v>0.9</c:v>
                </c:pt>
                <c:pt idx="37">
                  <c:v>0.899803923</c:v>
                </c:pt>
                <c:pt idx="38">
                  <c:v>0.893</c:v>
                </c:pt>
                <c:pt idx="39">
                  <c:v>0.89</c:v>
                </c:pt>
                <c:pt idx="40">
                  <c:v>0.89</c:v>
                </c:pt>
                <c:pt idx="41">
                  <c:v>0.889626457</c:v>
                </c:pt>
                <c:pt idx="42">
                  <c:v>0.885</c:v>
                </c:pt>
                <c:pt idx="43">
                  <c:v>0.882</c:v>
                </c:pt>
                <c:pt idx="44">
                  <c:v>0.88</c:v>
                </c:pt>
                <c:pt idx="45">
                  <c:v>0.854</c:v>
                </c:pt>
                <c:pt idx="46">
                  <c:v>0.85</c:v>
                </c:pt>
                <c:pt idx="47">
                  <c:v>0.847</c:v>
                </c:pt>
                <c:pt idx="48">
                  <c:v>0.846</c:v>
                </c:pt>
                <c:pt idx="49">
                  <c:v>0.842</c:v>
                </c:pt>
                <c:pt idx="50">
                  <c:v>0.841</c:v>
                </c:pt>
                <c:pt idx="51">
                  <c:v>0.841</c:v>
                </c:pt>
                <c:pt idx="52">
                  <c:v>0.841</c:v>
                </c:pt>
                <c:pt idx="53">
                  <c:v>0.832</c:v>
                </c:pt>
                <c:pt idx="54">
                  <c:v>0.83</c:v>
                </c:pt>
                <c:pt idx="55">
                  <c:v>0.822</c:v>
                </c:pt>
                <c:pt idx="56">
                  <c:v>0.822</c:v>
                </c:pt>
                <c:pt idx="57">
                  <c:v>0.816</c:v>
                </c:pt>
                <c:pt idx="58">
                  <c:v>0.813</c:v>
                </c:pt>
                <c:pt idx="59">
                  <c:v>0.81</c:v>
                </c:pt>
                <c:pt idx="60">
                  <c:v>0.805</c:v>
                </c:pt>
                <c:pt idx="61">
                  <c:v>0.8</c:v>
                </c:pt>
                <c:pt idx="62">
                  <c:v>0.796</c:v>
                </c:pt>
                <c:pt idx="63">
                  <c:v>0.794</c:v>
                </c:pt>
                <c:pt idx="64">
                  <c:v>0.789</c:v>
                </c:pt>
                <c:pt idx="65">
                  <c:v>0.784</c:v>
                </c:pt>
                <c:pt idx="66">
                  <c:v>0.775</c:v>
                </c:pt>
                <c:pt idx="67">
                  <c:v>0.775</c:v>
                </c:pt>
                <c:pt idx="68">
                  <c:v>0.77</c:v>
                </c:pt>
                <c:pt idx="69">
                  <c:v>0.756</c:v>
                </c:pt>
                <c:pt idx="70">
                  <c:v>0.73</c:v>
                </c:pt>
                <c:pt idx="71">
                  <c:v>0.729</c:v>
                </c:pt>
              </c:numCache>
            </c:numRef>
          </c:xVal>
          <c:yVal>
            <c:numRef>
              <c:f>'PM2.5 201707'!$W$94:$W$165</c:f>
              <c:numCache>
                <c:formatCode>0.00</c:formatCode>
                <c:ptCount val="72"/>
                <c:pt idx="0">
                  <c:v>1.2</c:v>
                </c:pt>
                <c:pt idx="1">
                  <c:v>2.8</c:v>
                </c:pt>
                <c:pt idx="2">
                  <c:v>3.5</c:v>
                </c:pt>
                <c:pt idx="3">
                  <c:v>6.9</c:v>
                </c:pt>
                <c:pt idx="4">
                  <c:v>4.2</c:v>
                </c:pt>
                <c:pt idx="5">
                  <c:v>6.183000472</c:v>
                </c:pt>
                <c:pt idx="6">
                  <c:v>5.4</c:v>
                </c:pt>
                <c:pt idx="7">
                  <c:v>11.46290405</c:v>
                </c:pt>
                <c:pt idx="8">
                  <c:v>1.6</c:v>
                </c:pt>
                <c:pt idx="9">
                  <c:v>8.8</c:v>
                </c:pt>
                <c:pt idx="10">
                  <c:v>5.7</c:v>
                </c:pt>
                <c:pt idx="11">
                  <c:v>5.5</c:v>
                </c:pt>
                <c:pt idx="12">
                  <c:v>14.75658085</c:v>
                </c:pt>
                <c:pt idx="13">
                  <c:v>4.4</c:v>
                </c:pt>
                <c:pt idx="14">
                  <c:v>4.0</c:v>
                </c:pt>
                <c:pt idx="15">
                  <c:v>4.1</c:v>
                </c:pt>
                <c:pt idx="16">
                  <c:v>13.41083601</c:v>
                </c:pt>
                <c:pt idx="17">
                  <c:v>6.6</c:v>
                </c:pt>
                <c:pt idx="18">
                  <c:v>5.5</c:v>
                </c:pt>
                <c:pt idx="19">
                  <c:v>15.42006658</c:v>
                </c:pt>
                <c:pt idx="20">
                  <c:v>6.3</c:v>
                </c:pt>
                <c:pt idx="21">
                  <c:v>11.94059247</c:v>
                </c:pt>
                <c:pt idx="22">
                  <c:v>14.45000549</c:v>
                </c:pt>
                <c:pt idx="23">
                  <c:v>14.40871724</c:v>
                </c:pt>
                <c:pt idx="24">
                  <c:v>11.7334482</c:v>
                </c:pt>
                <c:pt idx="25">
                  <c:v>12.96693292</c:v>
                </c:pt>
                <c:pt idx="26">
                  <c:v>20.76165358</c:v>
                </c:pt>
                <c:pt idx="27">
                  <c:v>20.76165358</c:v>
                </c:pt>
                <c:pt idx="28">
                  <c:v>15.72</c:v>
                </c:pt>
                <c:pt idx="29">
                  <c:v>12.65450917</c:v>
                </c:pt>
                <c:pt idx="30">
                  <c:v>7.1</c:v>
                </c:pt>
                <c:pt idx="31">
                  <c:v>19.01</c:v>
                </c:pt>
                <c:pt idx="32">
                  <c:v>20.86894176</c:v>
                </c:pt>
                <c:pt idx="33">
                  <c:v>19.45744723</c:v>
                </c:pt>
                <c:pt idx="34">
                  <c:v>20.33339908</c:v>
                </c:pt>
                <c:pt idx="35">
                  <c:v>15.28512202</c:v>
                </c:pt>
                <c:pt idx="36">
                  <c:v>6.2</c:v>
                </c:pt>
                <c:pt idx="37">
                  <c:v>14.54</c:v>
                </c:pt>
                <c:pt idx="38">
                  <c:v>7.5</c:v>
                </c:pt>
                <c:pt idx="39">
                  <c:v>13.0</c:v>
                </c:pt>
                <c:pt idx="40">
                  <c:v>12.2</c:v>
                </c:pt>
                <c:pt idx="41">
                  <c:v>21.42008737</c:v>
                </c:pt>
                <c:pt idx="42">
                  <c:v>24.2</c:v>
                </c:pt>
                <c:pt idx="43">
                  <c:v>11.9</c:v>
                </c:pt>
                <c:pt idx="44">
                  <c:v>15.9</c:v>
                </c:pt>
                <c:pt idx="45">
                  <c:v>8.7</c:v>
                </c:pt>
                <c:pt idx="46">
                  <c:v>9.0</c:v>
                </c:pt>
                <c:pt idx="47">
                  <c:v>9.5</c:v>
                </c:pt>
                <c:pt idx="48">
                  <c:v>7.0</c:v>
                </c:pt>
                <c:pt idx="49">
                  <c:v>13.6</c:v>
                </c:pt>
                <c:pt idx="50">
                  <c:v>12.6</c:v>
                </c:pt>
                <c:pt idx="51">
                  <c:v>10.0</c:v>
                </c:pt>
                <c:pt idx="52">
                  <c:v>9.5</c:v>
                </c:pt>
                <c:pt idx="53">
                  <c:v>20.5</c:v>
                </c:pt>
                <c:pt idx="54">
                  <c:v>16.0</c:v>
                </c:pt>
                <c:pt idx="55">
                  <c:v>11.0</c:v>
                </c:pt>
                <c:pt idx="56">
                  <c:v>10.5</c:v>
                </c:pt>
                <c:pt idx="57">
                  <c:v>13.0</c:v>
                </c:pt>
                <c:pt idx="58">
                  <c:v>15.0</c:v>
                </c:pt>
                <c:pt idx="59">
                  <c:v>41.35</c:v>
                </c:pt>
                <c:pt idx="60">
                  <c:v>13.0</c:v>
                </c:pt>
                <c:pt idx="61">
                  <c:v>17.1</c:v>
                </c:pt>
                <c:pt idx="62">
                  <c:v>16.2</c:v>
                </c:pt>
                <c:pt idx="63">
                  <c:v>11.5</c:v>
                </c:pt>
                <c:pt idx="64">
                  <c:v>12.5</c:v>
                </c:pt>
                <c:pt idx="65">
                  <c:v>13.7</c:v>
                </c:pt>
                <c:pt idx="66">
                  <c:v>14.8</c:v>
                </c:pt>
                <c:pt idx="67">
                  <c:v>14.0</c:v>
                </c:pt>
                <c:pt idx="68">
                  <c:v>14.0</c:v>
                </c:pt>
                <c:pt idx="69">
                  <c:v>21.4</c:v>
                </c:pt>
                <c:pt idx="70">
                  <c:v>8.9</c:v>
                </c:pt>
                <c:pt idx="71">
                  <c:v>11.1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417640"/>
        <c:axId val="-2083461848"/>
      </c:scatterChart>
      <c:valAx>
        <c:axId val="2111417640"/>
        <c:scaling>
          <c:orientation val="minMax"/>
          <c:max val="1.0"/>
          <c:min val="0.7"/>
        </c:scaling>
        <c:delete val="0"/>
        <c:axPos val="b"/>
        <c:numFmt formatCode="0.00" sourceLinked="1"/>
        <c:majorTickMark val="out"/>
        <c:minorTickMark val="none"/>
        <c:tickLblPos val="nextTo"/>
        <c:crossAx val="-2083461848"/>
        <c:crosses val="autoZero"/>
        <c:crossBetween val="midCat"/>
      </c:valAx>
      <c:valAx>
        <c:axId val="-2083461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1417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'PM2.5 201707'!$V$16:$V$54</c:f>
              <c:numCache>
                <c:formatCode>0.00</c:formatCode>
                <c:ptCount val="39"/>
                <c:pt idx="0">
                  <c:v>0.99</c:v>
                </c:pt>
                <c:pt idx="1">
                  <c:v>0.98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0.957</c:v>
                </c:pt>
                <c:pt idx="6">
                  <c:v>0.957</c:v>
                </c:pt>
                <c:pt idx="7">
                  <c:v>0.953</c:v>
                </c:pt>
                <c:pt idx="8">
                  <c:v>0.952</c:v>
                </c:pt>
                <c:pt idx="9">
                  <c:v>0.951</c:v>
                </c:pt>
                <c:pt idx="10">
                  <c:v>0.945</c:v>
                </c:pt>
                <c:pt idx="11">
                  <c:v>0.943</c:v>
                </c:pt>
                <c:pt idx="12">
                  <c:v>0.942</c:v>
                </c:pt>
                <c:pt idx="13">
                  <c:v>0.942</c:v>
                </c:pt>
                <c:pt idx="14">
                  <c:v>0.941</c:v>
                </c:pt>
                <c:pt idx="15">
                  <c:v>0.94</c:v>
                </c:pt>
                <c:pt idx="16">
                  <c:v>0.938</c:v>
                </c:pt>
                <c:pt idx="17">
                  <c:v>0.936</c:v>
                </c:pt>
                <c:pt idx="18">
                  <c:v>0.936</c:v>
                </c:pt>
                <c:pt idx="19">
                  <c:v>0.934</c:v>
                </c:pt>
                <c:pt idx="20">
                  <c:v>0.932</c:v>
                </c:pt>
                <c:pt idx="21">
                  <c:v>0.931</c:v>
                </c:pt>
                <c:pt idx="22">
                  <c:v>0.93</c:v>
                </c:pt>
                <c:pt idx="23">
                  <c:v>0.928</c:v>
                </c:pt>
                <c:pt idx="24">
                  <c:v>0.918</c:v>
                </c:pt>
                <c:pt idx="25">
                  <c:v>0.915</c:v>
                </c:pt>
                <c:pt idx="26">
                  <c:v>0.913</c:v>
                </c:pt>
                <c:pt idx="27">
                  <c:v>0.904</c:v>
                </c:pt>
                <c:pt idx="28">
                  <c:v>0.901</c:v>
                </c:pt>
                <c:pt idx="29">
                  <c:v>0.901</c:v>
                </c:pt>
                <c:pt idx="30">
                  <c:v>0.896</c:v>
                </c:pt>
                <c:pt idx="31">
                  <c:v>0.896</c:v>
                </c:pt>
                <c:pt idx="32">
                  <c:v>0.88</c:v>
                </c:pt>
                <c:pt idx="33">
                  <c:v>0.871</c:v>
                </c:pt>
                <c:pt idx="34">
                  <c:v>0.82</c:v>
                </c:pt>
                <c:pt idx="35">
                  <c:v>0.817</c:v>
                </c:pt>
                <c:pt idx="36">
                  <c:v>0.782</c:v>
                </c:pt>
                <c:pt idx="37">
                  <c:v>0.78</c:v>
                </c:pt>
                <c:pt idx="38">
                  <c:v>0.76</c:v>
                </c:pt>
              </c:numCache>
            </c:numRef>
          </c:xVal>
          <c:yVal>
            <c:numRef>
              <c:f>'PM2.5 201707'!$W$16:$W$54</c:f>
              <c:numCache>
                <c:formatCode>0.00</c:formatCode>
                <c:ptCount val="39"/>
                <c:pt idx="0">
                  <c:v>27.1</c:v>
                </c:pt>
                <c:pt idx="1">
                  <c:v>12.2</c:v>
                </c:pt>
                <c:pt idx="2">
                  <c:v>11.0</c:v>
                </c:pt>
                <c:pt idx="3">
                  <c:v>19.4</c:v>
                </c:pt>
                <c:pt idx="4">
                  <c:v>30.3</c:v>
                </c:pt>
                <c:pt idx="5">
                  <c:v>14.7</c:v>
                </c:pt>
                <c:pt idx="6">
                  <c:v>6.97</c:v>
                </c:pt>
                <c:pt idx="7">
                  <c:v>23.6</c:v>
                </c:pt>
                <c:pt idx="8">
                  <c:v>9.966241302</c:v>
                </c:pt>
                <c:pt idx="9">
                  <c:v>7.26</c:v>
                </c:pt>
                <c:pt idx="10">
                  <c:v>9.130000000000001</c:v>
                </c:pt>
                <c:pt idx="11">
                  <c:v>9.45</c:v>
                </c:pt>
                <c:pt idx="12">
                  <c:v>22.58</c:v>
                </c:pt>
                <c:pt idx="13">
                  <c:v>13.15830701</c:v>
                </c:pt>
                <c:pt idx="14">
                  <c:v>15.38353372</c:v>
                </c:pt>
                <c:pt idx="15">
                  <c:v>11.28559733</c:v>
                </c:pt>
                <c:pt idx="16">
                  <c:v>22.9</c:v>
                </c:pt>
                <c:pt idx="17">
                  <c:v>12.21546695</c:v>
                </c:pt>
                <c:pt idx="18">
                  <c:v>11.37663417</c:v>
                </c:pt>
                <c:pt idx="19">
                  <c:v>11.05382097</c:v>
                </c:pt>
                <c:pt idx="20">
                  <c:v>21.92261051</c:v>
                </c:pt>
                <c:pt idx="21">
                  <c:v>27.9</c:v>
                </c:pt>
                <c:pt idx="22">
                  <c:v>23.2</c:v>
                </c:pt>
                <c:pt idx="23">
                  <c:v>15.63727323</c:v>
                </c:pt>
                <c:pt idx="24">
                  <c:v>11.45380153</c:v>
                </c:pt>
                <c:pt idx="25">
                  <c:v>16.16617642</c:v>
                </c:pt>
                <c:pt idx="26">
                  <c:v>66.2</c:v>
                </c:pt>
                <c:pt idx="27">
                  <c:v>10.36488968</c:v>
                </c:pt>
                <c:pt idx="28">
                  <c:v>24.0</c:v>
                </c:pt>
                <c:pt idx="29">
                  <c:v>20.0</c:v>
                </c:pt>
                <c:pt idx="30">
                  <c:v>25.0</c:v>
                </c:pt>
                <c:pt idx="31">
                  <c:v>23.0</c:v>
                </c:pt>
                <c:pt idx="32">
                  <c:v>31.1</c:v>
                </c:pt>
                <c:pt idx="33">
                  <c:v>96.9</c:v>
                </c:pt>
                <c:pt idx="34">
                  <c:v>36.8</c:v>
                </c:pt>
                <c:pt idx="35">
                  <c:v>85.5</c:v>
                </c:pt>
                <c:pt idx="36">
                  <c:v>191.0</c:v>
                </c:pt>
                <c:pt idx="37">
                  <c:v>44.0</c:v>
                </c:pt>
                <c:pt idx="38">
                  <c:v>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3327256"/>
        <c:axId val="2111472920"/>
      </c:scatterChart>
      <c:valAx>
        <c:axId val="-2083327256"/>
        <c:scaling>
          <c:orientation val="minMax"/>
          <c:max val="1.0"/>
          <c:min val="0.7"/>
        </c:scaling>
        <c:delete val="0"/>
        <c:axPos val="b"/>
        <c:numFmt formatCode="0.00" sourceLinked="1"/>
        <c:majorTickMark val="out"/>
        <c:minorTickMark val="none"/>
        <c:tickLblPos val="nextTo"/>
        <c:crossAx val="2111472920"/>
        <c:crosses val="autoZero"/>
        <c:crossBetween val="midCat"/>
      </c:valAx>
      <c:valAx>
        <c:axId val="2111472920"/>
        <c:scaling>
          <c:orientation val="minMax"/>
          <c:max val="10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3327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'W conifer PM2.5 detail'!$V$2:$V$28</c:f>
              <c:numCache>
                <c:formatCode>0.00</c:formatCode>
                <c:ptCount val="27"/>
                <c:pt idx="0">
                  <c:v>0.972</c:v>
                </c:pt>
                <c:pt idx="1">
                  <c:v>0.949</c:v>
                </c:pt>
                <c:pt idx="2">
                  <c:v>0.94</c:v>
                </c:pt>
                <c:pt idx="3">
                  <c:v>0.936</c:v>
                </c:pt>
                <c:pt idx="4">
                  <c:v>0.935</c:v>
                </c:pt>
                <c:pt idx="5">
                  <c:v>0.933</c:v>
                </c:pt>
                <c:pt idx="6">
                  <c:v>0.93</c:v>
                </c:pt>
                <c:pt idx="7">
                  <c:v>0.89</c:v>
                </c:pt>
                <c:pt idx="8">
                  <c:v>0.89</c:v>
                </c:pt>
                <c:pt idx="9">
                  <c:v>0.88</c:v>
                </c:pt>
                <c:pt idx="10">
                  <c:v>0.85</c:v>
                </c:pt>
                <c:pt idx="11">
                  <c:v>0.846</c:v>
                </c:pt>
                <c:pt idx="12">
                  <c:v>0.841</c:v>
                </c:pt>
                <c:pt idx="13">
                  <c:v>0.83</c:v>
                </c:pt>
                <c:pt idx="14">
                  <c:v>0.822</c:v>
                </c:pt>
                <c:pt idx="15">
                  <c:v>0.816</c:v>
                </c:pt>
                <c:pt idx="16">
                  <c:v>0.813</c:v>
                </c:pt>
                <c:pt idx="17">
                  <c:v>0.805</c:v>
                </c:pt>
                <c:pt idx="18">
                  <c:v>0.8</c:v>
                </c:pt>
                <c:pt idx="19">
                  <c:v>0.794</c:v>
                </c:pt>
                <c:pt idx="20">
                  <c:v>0.789</c:v>
                </c:pt>
                <c:pt idx="21">
                  <c:v>0.784</c:v>
                </c:pt>
                <c:pt idx="22">
                  <c:v>0.775</c:v>
                </c:pt>
                <c:pt idx="23">
                  <c:v>0.775</c:v>
                </c:pt>
                <c:pt idx="24">
                  <c:v>0.77</c:v>
                </c:pt>
                <c:pt idx="25">
                  <c:v>0.73</c:v>
                </c:pt>
                <c:pt idx="26">
                  <c:v>0.729</c:v>
                </c:pt>
              </c:numCache>
            </c:numRef>
          </c:xVal>
          <c:yVal>
            <c:numRef>
              <c:f>'W conifer PM2.5 detail'!$W$2:$W$28</c:f>
              <c:numCache>
                <c:formatCode>0.00</c:formatCode>
                <c:ptCount val="27"/>
                <c:pt idx="0">
                  <c:v>1.2</c:v>
                </c:pt>
                <c:pt idx="1">
                  <c:v>4.2</c:v>
                </c:pt>
                <c:pt idx="2">
                  <c:v>5.5</c:v>
                </c:pt>
                <c:pt idx="3">
                  <c:v>4.4</c:v>
                </c:pt>
                <c:pt idx="4">
                  <c:v>4.0</c:v>
                </c:pt>
                <c:pt idx="5">
                  <c:v>4.1</c:v>
                </c:pt>
                <c:pt idx="6">
                  <c:v>6.6</c:v>
                </c:pt>
                <c:pt idx="7">
                  <c:v>13.0</c:v>
                </c:pt>
                <c:pt idx="8">
                  <c:v>12.2</c:v>
                </c:pt>
                <c:pt idx="9">
                  <c:v>15.9</c:v>
                </c:pt>
                <c:pt idx="10">
                  <c:v>9.0</c:v>
                </c:pt>
                <c:pt idx="11">
                  <c:v>7.0</c:v>
                </c:pt>
                <c:pt idx="12">
                  <c:v>10.0</c:v>
                </c:pt>
                <c:pt idx="13">
                  <c:v>16.0</c:v>
                </c:pt>
                <c:pt idx="14">
                  <c:v>11.0</c:v>
                </c:pt>
                <c:pt idx="15">
                  <c:v>13.0</c:v>
                </c:pt>
                <c:pt idx="16">
                  <c:v>15.0</c:v>
                </c:pt>
                <c:pt idx="17">
                  <c:v>13.0</c:v>
                </c:pt>
                <c:pt idx="18">
                  <c:v>17.1</c:v>
                </c:pt>
                <c:pt idx="19">
                  <c:v>11.5</c:v>
                </c:pt>
                <c:pt idx="20">
                  <c:v>12.5</c:v>
                </c:pt>
                <c:pt idx="21">
                  <c:v>13.7</c:v>
                </c:pt>
                <c:pt idx="22">
                  <c:v>14.8</c:v>
                </c:pt>
                <c:pt idx="23">
                  <c:v>14.0</c:v>
                </c:pt>
                <c:pt idx="24">
                  <c:v>14.0</c:v>
                </c:pt>
                <c:pt idx="25">
                  <c:v>8.9</c:v>
                </c:pt>
                <c:pt idx="26">
                  <c:v>11.1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392168"/>
        <c:axId val="-2102704872"/>
      </c:scatterChart>
      <c:valAx>
        <c:axId val="2111392168"/>
        <c:scaling>
          <c:orientation val="minMax"/>
          <c:max val="1.0"/>
          <c:min val="0.7"/>
        </c:scaling>
        <c:delete val="0"/>
        <c:axPos val="b"/>
        <c:numFmt formatCode="0.00" sourceLinked="1"/>
        <c:majorTickMark val="out"/>
        <c:minorTickMark val="none"/>
        <c:tickLblPos val="nextTo"/>
        <c:crossAx val="-2102704872"/>
        <c:crosses val="autoZero"/>
        <c:crossBetween val="midCat"/>
      </c:valAx>
      <c:valAx>
        <c:axId val="-2102704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1392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'W conifer PM2.5 detail'!$V$29:$V$37</c:f>
              <c:numCache>
                <c:formatCode>0.00</c:formatCode>
                <c:ptCount val="9"/>
                <c:pt idx="0">
                  <c:v>0.951</c:v>
                </c:pt>
                <c:pt idx="1">
                  <c:v>0.947</c:v>
                </c:pt>
                <c:pt idx="2">
                  <c:v>0.928</c:v>
                </c:pt>
                <c:pt idx="3">
                  <c:v>0.9</c:v>
                </c:pt>
                <c:pt idx="4">
                  <c:v>0.854</c:v>
                </c:pt>
                <c:pt idx="5">
                  <c:v>0.847</c:v>
                </c:pt>
                <c:pt idx="6">
                  <c:v>0.841</c:v>
                </c:pt>
                <c:pt idx="7">
                  <c:v>0.822</c:v>
                </c:pt>
                <c:pt idx="8">
                  <c:v>0.796</c:v>
                </c:pt>
              </c:numCache>
            </c:numRef>
          </c:xVal>
          <c:yVal>
            <c:numRef>
              <c:f>'W conifer PM2.5 detail'!$W$29:$W$37</c:f>
              <c:numCache>
                <c:formatCode>0.00</c:formatCode>
                <c:ptCount val="9"/>
                <c:pt idx="0">
                  <c:v>3.5</c:v>
                </c:pt>
                <c:pt idx="1">
                  <c:v>5.4</c:v>
                </c:pt>
                <c:pt idx="2">
                  <c:v>5.5</c:v>
                </c:pt>
                <c:pt idx="3">
                  <c:v>6.2</c:v>
                </c:pt>
                <c:pt idx="4">
                  <c:v>8.7</c:v>
                </c:pt>
                <c:pt idx="5">
                  <c:v>9.5</c:v>
                </c:pt>
                <c:pt idx="6">
                  <c:v>12.6</c:v>
                </c:pt>
                <c:pt idx="7">
                  <c:v>10.5</c:v>
                </c:pt>
                <c:pt idx="8">
                  <c:v>16.2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214728"/>
        <c:axId val="2112645976"/>
      </c:scatterChart>
      <c:valAx>
        <c:axId val="-21292147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2112645976"/>
        <c:crosses val="autoZero"/>
        <c:crossBetween val="midCat"/>
      </c:valAx>
      <c:valAx>
        <c:axId val="2112645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29214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'W conifer PM2.5 detail'!$V$84:$V$92</c:f>
              <c:numCache>
                <c:formatCode>0.00</c:formatCode>
                <c:ptCount val="9"/>
                <c:pt idx="0">
                  <c:v>0.941</c:v>
                </c:pt>
                <c:pt idx="1">
                  <c:v>0.925</c:v>
                </c:pt>
                <c:pt idx="2">
                  <c:v>0.914</c:v>
                </c:pt>
                <c:pt idx="3">
                  <c:v>0.893</c:v>
                </c:pt>
                <c:pt idx="4">
                  <c:v>0.882</c:v>
                </c:pt>
                <c:pt idx="5">
                  <c:v>0.842</c:v>
                </c:pt>
                <c:pt idx="6">
                  <c:v>0.841</c:v>
                </c:pt>
                <c:pt idx="7">
                  <c:v>0.832</c:v>
                </c:pt>
                <c:pt idx="8">
                  <c:v>0.756</c:v>
                </c:pt>
              </c:numCache>
            </c:numRef>
          </c:xVal>
          <c:yVal>
            <c:numRef>
              <c:f>'W conifer PM2.5 detail'!$W$84:$W$92</c:f>
              <c:numCache>
                <c:formatCode>0.00</c:formatCode>
                <c:ptCount val="9"/>
                <c:pt idx="0">
                  <c:v>1.6</c:v>
                </c:pt>
                <c:pt idx="1">
                  <c:v>6.3</c:v>
                </c:pt>
                <c:pt idx="2">
                  <c:v>7.1</c:v>
                </c:pt>
                <c:pt idx="3">
                  <c:v>7.5</c:v>
                </c:pt>
                <c:pt idx="4">
                  <c:v>11.9</c:v>
                </c:pt>
                <c:pt idx="5">
                  <c:v>13.6</c:v>
                </c:pt>
                <c:pt idx="6">
                  <c:v>9.5</c:v>
                </c:pt>
                <c:pt idx="7">
                  <c:v>20.5</c:v>
                </c:pt>
                <c:pt idx="8">
                  <c:v>21.4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806104"/>
        <c:axId val="-2089196216"/>
      </c:scatterChart>
      <c:valAx>
        <c:axId val="-2054806104"/>
        <c:scaling>
          <c:orientation val="minMax"/>
          <c:min val="0.7"/>
        </c:scaling>
        <c:delete val="0"/>
        <c:axPos val="b"/>
        <c:numFmt formatCode="0.00" sourceLinked="1"/>
        <c:majorTickMark val="out"/>
        <c:minorTickMark val="none"/>
        <c:tickLblPos val="nextTo"/>
        <c:crossAx val="-2089196216"/>
        <c:crosses val="autoZero"/>
        <c:crossBetween val="midCat"/>
      </c:valAx>
      <c:valAx>
        <c:axId val="-2089196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54806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SE Pine - Understory</c:v>
          </c:tx>
          <c:spPr>
            <a:ln w="47625">
              <a:noFill/>
            </a:ln>
          </c:spPr>
          <c:xVal>
            <c:numRef>
              <c:f>'SE pine -General grouping(noRL)'!$V$2:$V$19</c:f>
              <c:numCache>
                <c:formatCode>0.00</c:formatCode>
                <c:ptCount val="18"/>
                <c:pt idx="0">
                  <c:v>0.98</c:v>
                </c:pt>
                <c:pt idx="1">
                  <c:v>0.98</c:v>
                </c:pt>
                <c:pt idx="2">
                  <c:v>0.957</c:v>
                </c:pt>
                <c:pt idx="3">
                  <c:v>0.957</c:v>
                </c:pt>
                <c:pt idx="4">
                  <c:v>0.953</c:v>
                </c:pt>
                <c:pt idx="5">
                  <c:v>0.951</c:v>
                </c:pt>
                <c:pt idx="6">
                  <c:v>0.945</c:v>
                </c:pt>
                <c:pt idx="7">
                  <c:v>0.943</c:v>
                </c:pt>
                <c:pt idx="8">
                  <c:v>0.942</c:v>
                </c:pt>
                <c:pt idx="9">
                  <c:v>0.938</c:v>
                </c:pt>
                <c:pt idx="10">
                  <c:v>0.936</c:v>
                </c:pt>
                <c:pt idx="11">
                  <c:v>0.931</c:v>
                </c:pt>
                <c:pt idx="12">
                  <c:v>0.915</c:v>
                </c:pt>
                <c:pt idx="13">
                  <c:v>0.904</c:v>
                </c:pt>
                <c:pt idx="14">
                  <c:v>0.901</c:v>
                </c:pt>
                <c:pt idx="15">
                  <c:v>0.901</c:v>
                </c:pt>
                <c:pt idx="16">
                  <c:v>0.896</c:v>
                </c:pt>
                <c:pt idx="17">
                  <c:v>0.896</c:v>
                </c:pt>
              </c:numCache>
            </c:numRef>
          </c:xVal>
          <c:yVal>
            <c:numRef>
              <c:f>'SE pine -General grouping(noRL)'!$W$2:$W$19</c:f>
              <c:numCache>
                <c:formatCode>0.00</c:formatCode>
                <c:ptCount val="18"/>
                <c:pt idx="0">
                  <c:v>12.2</c:v>
                </c:pt>
                <c:pt idx="1">
                  <c:v>11.0</c:v>
                </c:pt>
                <c:pt idx="2">
                  <c:v>14.7</c:v>
                </c:pt>
                <c:pt idx="3">
                  <c:v>6.97</c:v>
                </c:pt>
                <c:pt idx="4">
                  <c:v>23.6</c:v>
                </c:pt>
                <c:pt idx="5">
                  <c:v>7.26</c:v>
                </c:pt>
                <c:pt idx="6">
                  <c:v>9.130000000000001</c:v>
                </c:pt>
                <c:pt idx="7">
                  <c:v>9.45</c:v>
                </c:pt>
                <c:pt idx="8">
                  <c:v>22.58</c:v>
                </c:pt>
                <c:pt idx="9">
                  <c:v>22.9</c:v>
                </c:pt>
                <c:pt idx="10">
                  <c:v>11.37663417</c:v>
                </c:pt>
                <c:pt idx="11">
                  <c:v>27.9</c:v>
                </c:pt>
                <c:pt idx="12">
                  <c:v>16.16617642</c:v>
                </c:pt>
                <c:pt idx="13">
                  <c:v>10.36488968</c:v>
                </c:pt>
                <c:pt idx="14">
                  <c:v>24.0</c:v>
                </c:pt>
                <c:pt idx="15">
                  <c:v>20.0</c:v>
                </c:pt>
                <c:pt idx="16">
                  <c:v>25.0</c:v>
                </c:pt>
                <c:pt idx="17">
                  <c:v>23.0</c:v>
                </c:pt>
              </c:numCache>
            </c:numRef>
          </c:yVal>
          <c:smooth val="0"/>
        </c:ser>
        <c:ser>
          <c:idx val="1"/>
          <c:order val="1"/>
          <c:tx>
            <c:v>SE Pine - Loblolly</c:v>
          </c:tx>
          <c:spPr>
            <a:ln w="47625">
              <a:noFill/>
            </a:ln>
          </c:spPr>
          <c:xVal>
            <c:numRef>
              <c:f>'SE pine -General grouping(noRL)'!$V$28:$V$31</c:f>
              <c:numCache>
                <c:formatCode>0.00</c:formatCode>
                <c:ptCount val="4"/>
                <c:pt idx="0">
                  <c:v>0.928</c:v>
                </c:pt>
                <c:pt idx="1">
                  <c:v>0.932</c:v>
                </c:pt>
                <c:pt idx="2">
                  <c:v>0.936</c:v>
                </c:pt>
                <c:pt idx="3">
                  <c:v>0.942</c:v>
                </c:pt>
              </c:numCache>
            </c:numRef>
          </c:xVal>
          <c:yVal>
            <c:numRef>
              <c:f>'SE pine -General grouping(noRL)'!$W$28:$W$31</c:f>
              <c:numCache>
                <c:formatCode>0.00</c:formatCode>
                <c:ptCount val="4"/>
                <c:pt idx="0">
                  <c:v>15.63727323</c:v>
                </c:pt>
                <c:pt idx="1">
                  <c:v>21.92261051</c:v>
                </c:pt>
                <c:pt idx="2">
                  <c:v>12.21546695</c:v>
                </c:pt>
                <c:pt idx="3">
                  <c:v>13.15830701</c:v>
                </c:pt>
              </c:numCache>
            </c:numRef>
          </c:yVal>
          <c:smooth val="0"/>
        </c:ser>
        <c:ser>
          <c:idx val="2"/>
          <c:order val="2"/>
          <c:tx>
            <c:v>SE pine - Longleaf</c:v>
          </c:tx>
          <c:spPr>
            <a:ln w="47625">
              <a:noFill/>
            </a:ln>
          </c:spPr>
          <c:xVal>
            <c:numRef>
              <c:f>'SE pine -General grouping(noRL)'!$V$34:$V$38</c:f>
              <c:numCache>
                <c:formatCode>0.00</c:formatCode>
                <c:ptCount val="5"/>
                <c:pt idx="0">
                  <c:v>0.918</c:v>
                </c:pt>
                <c:pt idx="1">
                  <c:v>0.934</c:v>
                </c:pt>
                <c:pt idx="2">
                  <c:v>0.94</c:v>
                </c:pt>
                <c:pt idx="3">
                  <c:v>0.941</c:v>
                </c:pt>
                <c:pt idx="4">
                  <c:v>0.952</c:v>
                </c:pt>
              </c:numCache>
            </c:numRef>
          </c:xVal>
          <c:yVal>
            <c:numRef>
              <c:f>'SE pine -General grouping(noRL)'!$W$34:$W$38</c:f>
              <c:numCache>
                <c:formatCode>0.00</c:formatCode>
                <c:ptCount val="5"/>
                <c:pt idx="0">
                  <c:v>11.45380153</c:v>
                </c:pt>
                <c:pt idx="1">
                  <c:v>11.05382097</c:v>
                </c:pt>
                <c:pt idx="2">
                  <c:v>11.28559733</c:v>
                </c:pt>
                <c:pt idx="3">
                  <c:v>15.38353372</c:v>
                </c:pt>
                <c:pt idx="4">
                  <c:v>9.966241302</c:v>
                </c:pt>
              </c:numCache>
            </c:numRef>
          </c:yVal>
          <c:smooth val="0"/>
        </c:ser>
        <c:ser>
          <c:idx val="3"/>
          <c:order val="3"/>
          <c:tx>
            <c:v>SE Pine - Longleaf Sandhill</c:v>
          </c:tx>
          <c:spPr>
            <a:ln w="47625">
              <a:noFill/>
            </a:ln>
          </c:spPr>
          <c:xVal>
            <c:numRef>
              <c:f>'SE pine -General grouping(noRL)'!$V$61:$V$68</c:f>
              <c:numCache>
                <c:formatCode>0.00</c:formatCode>
                <c:ptCount val="8"/>
                <c:pt idx="0">
                  <c:v>0.93</c:v>
                </c:pt>
                <c:pt idx="1">
                  <c:v>0.96</c:v>
                </c:pt>
                <c:pt idx="2">
                  <c:v>0.97</c:v>
                </c:pt>
                <c:pt idx="3">
                  <c:v>0.99</c:v>
                </c:pt>
                <c:pt idx="4">
                  <c:v>0.76</c:v>
                </c:pt>
                <c:pt idx="5">
                  <c:v>0.78</c:v>
                </c:pt>
                <c:pt idx="6">
                  <c:v>0.82</c:v>
                </c:pt>
                <c:pt idx="7">
                  <c:v>0.88</c:v>
                </c:pt>
              </c:numCache>
            </c:numRef>
          </c:xVal>
          <c:yVal>
            <c:numRef>
              <c:f>'SE pine -General grouping(noRL)'!$W$61:$W$68</c:f>
              <c:numCache>
                <c:formatCode>0.00</c:formatCode>
                <c:ptCount val="8"/>
                <c:pt idx="0">
                  <c:v>23.2</c:v>
                </c:pt>
                <c:pt idx="1">
                  <c:v>30.3</c:v>
                </c:pt>
                <c:pt idx="2">
                  <c:v>19.4</c:v>
                </c:pt>
                <c:pt idx="3">
                  <c:v>27.1</c:v>
                </c:pt>
                <c:pt idx="4">
                  <c:v>45.0</c:v>
                </c:pt>
                <c:pt idx="5">
                  <c:v>44.0</c:v>
                </c:pt>
                <c:pt idx="6">
                  <c:v>36.8</c:v>
                </c:pt>
                <c:pt idx="7">
                  <c:v>31.1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685848"/>
        <c:axId val="-2102909528"/>
      </c:scatterChart>
      <c:valAx>
        <c:axId val="-2089685848"/>
        <c:scaling>
          <c:orientation val="minMax"/>
          <c:max val="1.0"/>
          <c:min val="0.75"/>
        </c:scaling>
        <c:delete val="0"/>
        <c:axPos val="b"/>
        <c:numFmt formatCode="0.00" sourceLinked="1"/>
        <c:majorTickMark val="out"/>
        <c:minorTickMark val="none"/>
        <c:tickLblPos val="nextTo"/>
        <c:crossAx val="-2102909528"/>
        <c:crosses val="autoZero"/>
        <c:crossBetween val="midCat"/>
      </c:valAx>
      <c:valAx>
        <c:axId val="-2102909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9685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35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38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38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35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235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2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2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237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23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194235</xdr:colOff>
      <xdr:row>35</xdr:row>
      <xdr:rowOff>180042</xdr:rowOff>
    </xdr:from>
    <xdr:to>
      <xdr:col>31</xdr:col>
      <xdr:colOff>139699</xdr:colOff>
      <xdr:row>50</xdr:row>
      <xdr:rowOff>65742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135965</xdr:colOff>
      <xdr:row>192</xdr:row>
      <xdr:rowOff>171824</xdr:rowOff>
    </xdr:from>
    <xdr:to>
      <xdr:col>30</xdr:col>
      <xdr:colOff>326465</xdr:colOff>
      <xdr:row>207</xdr:row>
      <xdr:rowOff>57523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252507</xdr:colOff>
      <xdr:row>218</xdr:row>
      <xdr:rowOff>170329</xdr:rowOff>
    </xdr:from>
    <xdr:to>
      <xdr:col>30</xdr:col>
      <xdr:colOff>443007</xdr:colOff>
      <xdr:row>233</xdr:row>
      <xdr:rowOff>52293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388470</xdr:colOff>
      <xdr:row>99</xdr:row>
      <xdr:rowOff>32870</xdr:rowOff>
    </xdr:from>
    <xdr:to>
      <xdr:col>31</xdr:col>
      <xdr:colOff>119528</xdr:colOff>
      <xdr:row>113</xdr:row>
      <xdr:rowOff>56776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55</xdr:row>
      <xdr:rowOff>0</xdr:rowOff>
    </xdr:from>
    <xdr:to>
      <xdr:col>30</xdr:col>
      <xdr:colOff>393700</xdr:colOff>
      <xdr:row>69</xdr:row>
      <xdr:rowOff>79936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1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1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79198" cy="58355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1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448235</xdr:colOff>
      <xdr:row>6</xdr:row>
      <xdr:rowOff>107576</xdr:rowOff>
    </xdr:from>
    <xdr:to>
      <xdr:col>38</xdr:col>
      <xdr:colOff>89647</xdr:colOff>
      <xdr:row>20</xdr:row>
      <xdr:rowOff>131482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403411</xdr:colOff>
      <xdr:row>22</xdr:row>
      <xdr:rowOff>107576</xdr:rowOff>
    </xdr:from>
    <xdr:to>
      <xdr:col>38</xdr:col>
      <xdr:colOff>44823</xdr:colOff>
      <xdr:row>36</xdr:row>
      <xdr:rowOff>131482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104587</xdr:colOff>
      <xdr:row>82</xdr:row>
      <xdr:rowOff>182283</xdr:rowOff>
    </xdr:from>
    <xdr:to>
      <xdr:col>37</xdr:col>
      <xdr:colOff>567764</xdr:colOff>
      <xdr:row>97</xdr:row>
      <xdr:rowOff>11953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787400</xdr:colOff>
      <xdr:row>13</xdr:row>
      <xdr:rowOff>38100</xdr:rowOff>
    </xdr:from>
    <xdr:to>
      <xdr:col>28</xdr:col>
      <xdr:colOff>101600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101600</xdr:colOff>
      <xdr:row>24</xdr:row>
      <xdr:rowOff>146050</xdr:rowOff>
    </xdr:from>
    <xdr:to>
      <xdr:col>17</xdr:col>
      <xdr:colOff>546100</xdr:colOff>
      <xdr:row>39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6553" cy="5831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1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1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6553" cy="5831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6553" cy="5831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493"/>
  <sheetViews>
    <sheetView tabSelected="1" zoomScale="85" zoomScaleNormal="85" zoomScalePageLayoutView="85" workbookViewId="0">
      <pane ySplit="480" topLeftCell="A293" activePane="bottomLeft"/>
      <selection activeCell="B1" sqref="B1"/>
      <selection pane="bottomLeft" activeCell="A248" sqref="A248"/>
    </sheetView>
  </sheetViews>
  <sheetFormatPr baseColWidth="10" defaultColWidth="11" defaultRowHeight="15" x14ac:dyDescent="0"/>
  <cols>
    <col min="1" max="1" width="11" style="297" customWidth="1"/>
    <col min="2" max="2" width="14.83203125" style="297" customWidth="1"/>
    <col min="3" max="3" width="7.5" style="297" customWidth="1"/>
    <col min="4" max="4" width="11.33203125" style="297" customWidth="1"/>
    <col min="5" max="5" width="14.1640625" style="297" customWidth="1"/>
    <col min="6" max="6" width="10" style="297" customWidth="1"/>
    <col min="7" max="7" width="14.6640625" style="297" customWidth="1"/>
    <col min="8" max="8" width="7.83203125" style="297" customWidth="1"/>
    <col min="9" max="9" width="8.5" style="297" bestFit="1" customWidth="1"/>
    <col min="10" max="10" width="10.33203125" style="297" customWidth="1"/>
    <col min="11" max="11" width="15.6640625" style="297" bestFit="1" customWidth="1"/>
    <col min="12" max="12" width="23.5" style="297" customWidth="1"/>
    <col min="13" max="13" width="28.1640625" style="297" customWidth="1"/>
    <col min="14" max="14" width="21.1640625" style="297" customWidth="1"/>
    <col min="15" max="15" width="18.33203125" style="297" customWidth="1"/>
    <col min="16" max="16" width="13.33203125" style="297" customWidth="1"/>
    <col min="17" max="17" width="5.1640625" style="329" bestFit="1" customWidth="1"/>
    <col min="18" max="18" width="5.33203125" style="329" bestFit="1" customWidth="1"/>
    <col min="19" max="19" width="21" style="329" bestFit="1" customWidth="1"/>
    <col min="20" max="20" width="23.6640625" style="329" bestFit="1" customWidth="1"/>
    <col min="21" max="21" width="14" style="329" bestFit="1" customWidth="1"/>
    <col min="22" max="22" width="8" style="329" bestFit="1" customWidth="1"/>
    <col min="23" max="23" width="14" style="329" bestFit="1" customWidth="1"/>
    <col min="24" max="24" width="7.83203125" style="297" bestFit="1" customWidth="1"/>
    <col min="25" max="25" width="24.1640625" style="297" customWidth="1"/>
    <col min="26" max="26" width="7.6640625" style="297" bestFit="1" customWidth="1"/>
    <col min="27" max="27" width="6.83203125" style="297" bestFit="1" customWidth="1"/>
    <col min="28" max="28" width="7" style="297" bestFit="1" customWidth="1"/>
    <col min="29" max="29" width="5.83203125" style="297" bestFit="1" customWidth="1"/>
    <col min="30" max="31" width="6" style="297" bestFit="1" customWidth="1"/>
    <col min="32" max="16384" width="11" style="155"/>
  </cols>
  <sheetData>
    <row r="1" spans="1:39" s="265" customFormat="1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5</v>
      </c>
      <c r="F1" s="264" t="s">
        <v>6</v>
      </c>
      <c r="G1" s="264" t="s">
        <v>7</v>
      </c>
      <c r="H1" s="264" t="s">
        <v>8</v>
      </c>
      <c r="I1" s="264" t="s">
        <v>673</v>
      </c>
      <c r="J1" s="264" t="s">
        <v>674</v>
      </c>
      <c r="K1" s="264" t="s">
        <v>675</v>
      </c>
      <c r="L1" s="266" t="s">
        <v>677</v>
      </c>
      <c r="M1" s="264" t="s">
        <v>9</v>
      </c>
      <c r="N1" s="264" t="s">
        <v>10</v>
      </c>
      <c r="O1" s="264" t="s">
        <v>11</v>
      </c>
      <c r="P1" s="264" t="s">
        <v>12</v>
      </c>
      <c r="Q1" s="264" t="s">
        <v>363</v>
      </c>
      <c r="R1" s="264" t="s">
        <v>623</v>
      </c>
      <c r="S1" s="264" t="s">
        <v>386</v>
      </c>
      <c r="T1" s="264" t="s">
        <v>678</v>
      </c>
      <c r="U1" s="253" t="s">
        <v>679</v>
      </c>
      <c r="V1" s="264" t="s">
        <v>389</v>
      </c>
      <c r="W1" s="253" t="s">
        <v>679</v>
      </c>
      <c r="X1" s="262" t="s">
        <v>676</v>
      </c>
      <c r="Y1" s="270"/>
      <c r="Z1" s="270"/>
      <c r="AA1" s="270"/>
      <c r="AB1" s="270"/>
      <c r="AC1" s="270"/>
      <c r="AD1" s="270"/>
      <c r="AE1" s="270"/>
    </row>
    <row r="2" spans="1:39" s="265" customFormat="1" ht="15" customHeight="1">
      <c r="A2" s="284"/>
      <c r="B2" s="285" t="s">
        <v>479</v>
      </c>
      <c r="C2" s="284">
        <v>1993</v>
      </c>
      <c r="D2" s="285"/>
      <c r="E2" s="284"/>
      <c r="F2" s="284"/>
      <c r="G2" s="284"/>
      <c r="H2" s="284" t="s">
        <v>198</v>
      </c>
      <c r="I2" s="284" t="s">
        <v>690</v>
      </c>
      <c r="J2" s="284" t="s">
        <v>710</v>
      </c>
      <c r="K2" s="284" t="s">
        <v>711</v>
      </c>
      <c r="L2" s="284" t="s">
        <v>610</v>
      </c>
      <c r="M2" s="284" t="s">
        <v>563</v>
      </c>
      <c r="N2" s="284" t="s">
        <v>503</v>
      </c>
      <c r="O2" s="284"/>
      <c r="P2" s="284"/>
      <c r="Q2" s="286"/>
      <c r="R2" s="286"/>
      <c r="S2" s="286"/>
      <c r="T2" s="286"/>
      <c r="U2" s="286">
        <v>21.5</v>
      </c>
      <c r="V2" s="287"/>
      <c r="W2" s="288">
        <f t="shared" ref="W2:W20" si="0">+U2</f>
        <v>21.5</v>
      </c>
      <c r="X2" s="263" t="str">
        <f t="shared" ref="X2:X33" si="1">IF(V2&lt;&gt;"",IF(V2&lt;0.9,"S","F"),"")</f>
        <v/>
      </c>
      <c r="Y2" s="270"/>
      <c r="Z2" s="270"/>
      <c r="AA2" s="270"/>
      <c r="AB2" s="270"/>
      <c r="AC2" s="270"/>
      <c r="AD2" s="270"/>
      <c r="AE2" s="270"/>
    </row>
    <row r="3" spans="1:39" s="338" customFormat="1" ht="15" customHeight="1">
      <c r="A3" s="330"/>
      <c r="B3" s="331" t="s">
        <v>409</v>
      </c>
      <c r="C3" s="332">
        <v>2015</v>
      </c>
      <c r="D3" s="330"/>
      <c r="E3" s="333" t="s">
        <v>18</v>
      </c>
      <c r="F3" s="330"/>
      <c r="G3" s="330"/>
      <c r="H3" s="330" t="s">
        <v>132</v>
      </c>
      <c r="I3" s="330"/>
      <c r="J3" s="334" t="s">
        <v>593</v>
      </c>
      <c r="K3" s="334" t="s">
        <v>593</v>
      </c>
      <c r="L3" s="331" t="s">
        <v>593</v>
      </c>
      <c r="M3" s="330" t="s">
        <v>427</v>
      </c>
      <c r="N3" s="331"/>
      <c r="O3" s="334" t="s">
        <v>416</v>
      </c>
      <c r="P3" s="330"/>
      <c r="Q3" s="335"/>
      <c r="R3" s="335">
        <v>0.93</v>
      </c>
      <c r="S3" s="335"/>
      <c r="T3" s="335"/>
      <c r="U3" s="335">
        <v>20</v>
      </c>
      <c r="V3" s="335">
        <f t="shared" ref="V3:V34" si="2">+R3</f>
        <v>0.93</v>
      </c>
      <c r="W3" s="336">
        <f t="shared" si="0"/>
        <v>20</v>
      </c>
      <c r="X3" s="337" t="str">
        <f t="shared" si="1"/>
        <v>F</v>
      </c>
      <c r="Y3" s="370" t="str">
        <f>+J3</f>
        <v>SE grass</v>
      </c>
      <c r="Z3" s="369" t="s">
        <v>617</v>
      </c>
      <c r="AA3" s="369" t="s">
        <v>620</v>
      </c>
      <c r="AB3" s="369" t="s">
        <v>619</v>
      </c>
      <c r="AC3" s="369" t="s">
        <v>618</v>
      </c>
      <c r="AD3" s="369" t="s">
        <v>738</v>
      </c>
      <c r="AE3" s="369" t="s">
        <v>624</v>
      </c>
      <c r="AF3" s="338" t="s">
        <v>740</v>
      </c>
    </row>
    <row r="4" spans="1:39" s="338" customFormat="1" ht="15" customHeight="1">
      <c r="A4" s="330"/>
      <c r="B4" s="331" t="s">
        <v>409</v>
      </c>
      <c r="C4" s="332">
        <v>2015</v>
      </c>
      <c r="D4" s="330"/>
      <c r="E4" s="333" t="s">
        <v>424</v>
      </c>
      <c r="F4" s="330"/>
      <c r="G4" s="330"/>
      <c r="H4" s="330" t="s">
        <v>132</v>
      </c>
      <c r="I4" s="330"/>
      <c r="J4" s="334" t="s">
        <v>593</v>
      </c>
      <c r="K4" s="334" t="s">
        <v>593</v>
      </c>
      <c r="L4" s="331" t="s">
        <v>593</v>
      </c>
      <c r="M4" s="330" t="s">
        <v>427</v>
      </c>
      <c r="N4" s="331"/>
      <c r="O4" s="334" t="s">
        <v>416</v>
      </c>
      <c r="P4" s="330"/>
      <c r="Q4" s="335"/>
      <c r="R4" s="335">
        <v>0.93</v>
      </c>
      <c r="S4" s="335"/>
      <c r="T4" s="335"/>
      <c r="U4" s="335">
        <v>15</v>
      </c>
      <c r="V4" s="335">
        <f t="shared" si="2"/>
        <v>0.93</v>
      </c>
      <c r="W4" s="336">
        <f t="shared" si="0"/>
        <v>15</v>
      </c>
      <c r="X4" s="337" t="str">
        <f t="shared" si="1"/>
        <v>F</v>
      </c>
      <c r="Y4" s="369" t="s">
        <v>739</v>
      </c>
      <c r="Z4" s="368">
        <f>AVERAGE($W$3:$W$12)</f>
        <v>12.075220402799999</v>
      </c>
      <c r="AA4" s="368">
        <f>MEDIAN($W$3:$W$12)</f>
        <v>11.9602608595</v>
      </c>
      <c r="AB4" s="368">
        <f>MAX($W$3:$W$12)</f>
        <v>20</v>
      </c>
      <c r="AC4" s="368">
        <f>MIN($W$3:$W$12)</f>
        <v>3.73</v>
      </c>
      <c r="AD4" s="368">
        <f>STDEV($W$3:$W$12)</f>
        <v>5.2398113046662509</v>
      </c>
      <c r="AE4" s="371">
        <f>COUNT($W$3:$W$12)</f>
        <v>10</v>
      </c>
    </row>
    <row r="5" spans="1:39" s="338" customFormat="1" ht="15" customHeight="1">
      <c r="A5" s="330"/>
      <c r="B5" s="331" t="s">
        <v>409</v>
      </c>
      <c r="C5" s="332">
        <v>2015</v>
      </c>
      <c r="D5" s="330"/>
      <c r="E5" s="333" t="s">
        <v>18</v>
      </c>
      <c r="F5" s="330"/>
      <c r="G5" s="330"/>
      <c r="H5" s="330" t="s">
        <v>132</v>
      </c>
      <c r="I5" s="330"/>
      <c r="J5" s="334" t="s">
        <v>593</v>
      </c>
      <c r="K5" s="334" t="s">
        <v>593</v>
      </c>
      <c r="L5" s="331" t="s">
        <v>593</v>
      </c>
      <c r="M5" s="330" t="s">
        <v>427</v>
      </c>
      <c r="N5" s="331"/>
      <c r="O5" s="334" t="s">
        <v>415</v>
      </c>
      <c r="P5" s="330"/>
      <c r="Q5" s="335"/>
      <c r="R5" s="335">
        <v>0.93</v>
      </c>
      <c r="S5" s="335"/>
      <c r="T5" s="335"/>
      <c r="U5" s="335">
        <v>18</v>
      </c>
      <c r="V5" s="335">
        <f t="shared" si="2"/>
        <v>0.93</v>
      </c>
      <c r="W5" s="336">
        <f t="shared" si="0"/>
        <v>18</v>
      </c>
      <c r="X5" s="337" t="str">
        <f t="shared" si="1"/>
        <v>F</v>
      </c>
      <c r="Y5" s="330"/>
      <c r="Z5" s="330"/>
      <c r="AA5" s="330"/>
      <c r="AB5" s="330"/>
      <c r="AC5" s="330"/>
      <c r="AD5" s="330"/>
      <c r="AE5" s="330"/>
    </row>
    <row r="6" spans="1:39" s="338" customFormat="1" ht="15" customHeight="1">
      <c r="A6" s="330"/>
      <c r="B6" s="331" t="s">
        <v>409</v>
      </c>
      <c r="C6" s="332">
        <v>2015</v>
      </c>
      <c r="D6" s="330"/>
      <c r="E6" s="333" t="s">
        <v>424</v>
      </c>
      <c r="F6" s="330"/>
      <c r="G6" s="330"/>
      <c r="H6" s="330" t="s">
        <v>132</v>
      </c>
      <c r="I6" s="330"/>
      <c r="J6" s="334" t="s">
        <v>593</v>
      </c>
      <c r="K6" s="334" t="s">
        <v>593</v>
      </c>
      <c r="L6" s="331" t="s">
        <v>593</v>
      </c>
      <c r="M6" s="330" t="s">
        <v>427</v>
      </c>
      <c r="N6" s="331"/>
      <c r="O6" s="334" t="s">
        <v>415</v>
      </c>
      <c r="P6" s="330"/>
      <c r="Q6" s="335"/>
      <c r="R6" s="335">
        <v>0.93</v>
      </c>
      <c r="S6" s="335"/>
      <c r="T6" s="335"/>
      <c r="U6" s="335">
        <v>14</v>
      </c>
      <c r="V6" s="335">
        <f t="shared" si="2"/>
        <v>0.93</v>
      </c>
      <c r="W6" s="336">
        <f t="shared" si="0"/>
        <v>14</v>
      </c>
      <c r="X6" s="337" t="str">
        <f t="shared" si="1"/>
        <v>F</v>
      </c>
      <c r="Y6" s="330"/>
      <c r="Z6" s="330"/>
      <c r="AA6" s="330"/>
      <c r="AB6" s="330"/>
      <c r="AC6" s="330"/>
      <c r="AD6" s="330"/>
      <c r="AE6" s="330"/>
    </row>
    <row r="7" spans="1:39" s="338" customFormat="1" ht="15" customHeight="1">
      <c r="A7" s="339">
        <v>181</v>
      </c>
      <c r="B7" s="339" t="s">
        <v>251</v>
      </c>
      <c r="C7" s="339">
        <v>2009</v>
      </c>
      <c r="D7" s="340" t="s">
        <v>252</v>
      </c>
      <c r="E7" s="341" t="s">
        <v>18</v>
      </c>
      <c r="F7" s="342" t="s">
        <v>300</v>
      </c>
      <c r="G7" s="339" t="s">
        <v>352</v>
      </c>
      <c r="H7" s="341" t="s">
        <v>132</v>
      </c>
      <c r="I7" s="330"/>
      <c r="J7" s="341" t="s">
        <v>593</v>
      </c>
      <c r="K7" s="341" t="s">
        <v>593</v>
      </c>
      <c r="L7" s="339" t="s">
        <v>594</v>
      </c>
      <c r="M7" s="342" t="s">
        <v>535</v>
      </c>
      <c r="N7" s="342" t="s">
        <v>348</v>
      </c>
      <c r="O7" s="342"/>
      <c r="P7" s="342" t="s">
        <v>353</v>
      </c>
      <c r="Q7" s="343"/>
      <c r="R7" s="344">
        <v>0.97</v>
      </c>
      <c r="S7" s="344"/>
      <c r="T7" s="344"/>
      <c r="U7" s="344">
        <v>9.9205217189999999</v>
      </c>
      <c r="V7" s="335">
        <f t="shared" si="2"/>
        <v>0.97</v>
      </c>
      <c r="W7" s="336">
        <f t="shared" si="0"/>
        <v>9.9205217189999999</v>
      </c>
      <c r="X7" s="337" t="str">
        <f t="shared" si="1"/>
        <v>F</v>
      </c>
      <c r="Y7" s="330"/>
      <c r="Z7" s="330"/>
      <c r="AA7" s="330"/>
      <c r="AB7" s="330"/>
      <c r="AC7" s="330"/>
      <c r="AD7" s="330"/>
      <c r="AE7" s="330"/>
    </row>
    <row r="8" spans="1:39" s="338" customFormat="1" ht="15" customHeight="1">
      <c r="A8" s="339">
        <v>181</v>
      </c>
      <c r="B8" s="339" t="s">
        <v>251</v>
      </c>
      <c r="C8" s="339">
        <v>2009</v>
      </c>
      <c r="D8" s="340" t="s">
        <v>252</v>
      </c>
      <c r="E8" s="340" t="s">
        <v>18</v>
      </c>
      <c r="F8" s="345" t="s">
        <v>286</v>
      </c>
      <c r="G8" s="339" t="s">
        <v>298</v>
      </c>
      <c r="H8" s="340" t="s">
        <v>223</v>
      </c>
      <c r="I8" s="330"/>
      <c r="J8" s="340" t="s">
        <v>593</v>
      </c>
      <c r="K8" s="340" t="s">
        <v>698</v>
      </c>
      <c r="L8" s="339" t="s">
        <v>593</v>
      </c>
      <c r="M8" s="345" t="s">
        <v>323</v>
      </c>
      <c r="N8" s="345" t="s">
        <v>323</v>
      </c>
      <c r="O8" s="345"/>
      <c r="P8" s="345" t="s">
        <v>324</v>
      </c>
      <c r="Q8" s="343"/>
      <c r="R8" s="346">
        <v>0.91200000000000003</v>
      </c>
      <c r="S8" s="346"/>
      <c r="T8" s="346"/>
      <c r="U8" s="346">
        <v>15.33128267</v>
      </c>
      <c r="V8" s="335">
        <f t="shared" si="2"/>
        <v>0.91200000000000003</v>
      </c>
      <c r="W8" s="336">
        <f t="shared" si="0"/>
        <v>15.33128267</v>
      </c>
      <c r="X8" s="337" t="str">
        <f t="shared" si="1"/>
        <v>F</v>
      </c>
      <c r="Y8" s="330"/>
      <c r="Z8" s="330"/>
      <c r="AA8" s="330"/>
      <c r="AB8" s="330"/>
      <c r="AC8" s="330"/>
      <c r="AD8" s="330"/>
      <c r="AE8" s="330"/>
    </row>
    <row r="9" spans="1:39" s="338" customFormat="1" ht="15" customHeight="1">
      <c r="A9" s="339">
        <v>181</v>
      </c>
      <c r="B9" s="339" t="s">
        <v>251</v>
      </c>
      <c r="C9" s="339">
        <v>2009</v>
      </c>
      <c r="D9" s="340" t="s">
        <v>252</v>
      </c>
      <c r="E9" s="340" t="s">
        <v>18</v>
      </c>
      <c r="F9" s="345" t="s">
        <v>286</v>
      </c>
      <c r="G9" s="339" t="s">
        <v>325</v>
      </c>
      <c r="H9" s="340" t="s">
        <v>223</v>
      </c>
      <c r="I9" s="330"/>
      <c r="J9" s="340" t="s">
        <v>593</v>
      </c>
      <c r="K9" s="340" t="s">
        <v>698</v>
      </c>
      <c r="L9" s="339" t="s">
        <v>593</v>
      </c>
      <c r="M9" s="345" t="s">
        <v>323</v>
      </c>
      <c r="N9" s="345" t="s">
        <v>323</v>
      </c>
      <c r="O9" s="345"/>
      <c r="P9" s="345" t="s">
        <v>326</v>
      </c>
      <c r="Q9" s="343"/>
      <c r="R9" s="346">
        <v>0.93600000000000005</v>
      </c>
      <c r="S9" s="346"/>
      <c r="T9" s="346"/>
      <c r="U9" s="346">
        <v>9.7259542759999995</v>
      </c>
      <c r="V9" s="335">
        <f t="shared" si="2"/>
        <v>0.93600000000000005</v>
      </c>
      <c r="W9" s="336">
        <f t="shared" si="0"/>
        <v>9.7259542759999995</v>
      </c>
      <c r="X9" s="337" t="str">
        <f t="shared" si="1"/>
        <v>F</v>
      </c>
      <c r="Y9" s="330"/>
      <c r="Z9" s="330"/>
      <c r="AA9" s="330"/>
      <c r="AB9" s="330"/>
      <c r="AC9" s="330"/>
      <c r="AD9" s="330"/>
      <c r="AE9" s="330"/>
    </row>
    <row r="10" spans="1:39" s="338" customFormat="1" ht="15" customHeight="1">
      <c r="A10" s="339">
        <v>181</v>
      </c>
      <c r="B10" s="339" t="s">
        <v>251</v>
      </c>
      <c r="C10" s="339">
        <v>2009</v>
      </c>
      <c r="D10" s="340" t="s">
        <v>252</v>
      </c>
      <c r="E10" s="341" t="s">
        <v>18</v>
      </c>
      <c r="F10" s="342" t="s">
        <v>300</v>
      </c>
      <c r="G10" s="339" t="s">
        <v>356</v>
      </c>
      <c r="H10" s="341" t="s">
        <v>132</v>
      </c>
      <c r="I10" s="330"/>
      <c r="J10" s="341" t="s">
        <v>593</v>
      </c>
      <c r="K10" s="341" t="s">
        <v>696</v>
      </c>
      <c r="L10" s="339" t="s">
        <v>594</v>
      </c>
      <c r="M10" s="342" t="s">
        <v>535</v>
      </c>
      <c r="N10" s="342" t="s">
        <v>357</v>
      </c>
      <c r="O10" s="342"/>
      <c r="P10" s="342" t="s">
        <v>358</v>
      </c>
      <c r="Q10" s="343"/>
      <c r="R10" s="344">
        <v>0.96099999999999997</v>
      </c>
      <c r="S10" s="344"/>
      <c r="T10" s="344"/>
      <c r="U10" s="344">
        <v>3.73</v>
      </c>
      <c r="V10" s="335">
        <f t="shared" si="2"/>
        <v>0.96099999999999997</v>
      </c>
      <c r="W10" s="336">
        <f t="shared" si="0"/>
        <v>3.73</v>
      </c>
      <c r="X10" s="337" t="str">
        <f t="shared" si="1"/>
        <v>F</v>
      </c>
      <c r="Y10" s="330"/>
      <c r="Z10" s="330"/>
      <c r="AA10" s="330"/>
      <c r="AB10" s="330"/>
      <c r="AC10" s="330"/>
      <c r="AD10" s="330"/>
      <c r="AE10" s="330"/>
    </row>
    <row r="11" spans="1:39" s="338" customFormat="1" ht="15" customHeight="1">
      <c r="A11" s="339">
        <v>181</v>
      </c>
      <c r="B11" s="339" t="s">
        <v>251</v>
      </c>
      <c r="C11" s="339">
        <v>2009</v>
      </c>
      <c r="D11" s="340" t="s">
        <v>252</v>
      </c>
      <c r="E11" s="340" t="s">
        <v>18</v>
      </c>
      <c r="F11" s="345" t="s">
        <v>300</v>
      </c>
      <c r="G11" s="339" t="s">
        <v>359</v>
      </c>
      <c r="H11" s="340" t="s">
        <v>132</v>
      </c>
      <c r="I11" s="330"/>
      <c r="J11" s="340" t="s">
        <v>593</v>
      </c>
      <c r="K11" s="340" t="s">
        <v>695</v>
      </c>
      <c r="L11" s="339" t="s">
        <v>594</v>
      </c>
      <c r="M11" s="342" t="s">
        <v>535</v>
      </c>
      <c r="N11" s="345" t="s">
        <v>360</v>
      </c>
      <c r="O11" s="345"/>
      <c r="P11" s="345" t="s">
        <v>361</v>
      </c>
      <c r="Q11" s="343"/>
      <c r="R11" s="346">
        <v>0.91400000000000003</v>
      </c>
      <c r="S11" s="346"/>
      <c r="T11" s="346"/>
      <c r="U11" s="346">
        <v>9.1144453629999997</v>
      </c>
      <c r="V11" s="335">
        <f t="shared" si="2"/>
        <v>0.91400000000000003</v>
      </c>
      <c r="W11" s="336">
        <f t="shared" si="0"/>
        <v>9.1144453629999997</v>
      </c>
      <c r="X11" s="337" t="str">
        <f t="shared" si="1"/>
        <v>F</v>
      </c>
      <c r="Y11" s="330"/>
      <c r="Z11" s="330"/>
      <c r="AA11" s="330"/>
      <c r="AB11" s="330"/>
      <c r="AC11" s="330"/>
      <c r="AD11" s="330"/>
      <c r="AE11" s="330"/>
    </row>
    <row r="12" spans="1:39" s="338" customFormat="1">
      <c r="A12" s="339">
        <v>181</v>
      </c>
      <c r="B12" s="339" t="s">
        <v>251</v>
      </c>
      <c r="C12" s="339">
        <v>2009</v>
      </c>
      <c r="D12" s="340" t="s">
        <v>252</v>
      </c>
      <c r="E12" s="341" t="s">
        <v>18</v>
      </c>
      <c r="F12" s="342" t="s">
        <v>300</v>
      </c>
      <c r="G12" s="339" t="s">
        <v>356</v>
      </c>
      <c r="H12" s="341" t="s">
        <v>132</v>
      </c>
      <c r="I12" s="330"/>
      <c r="J12" s="341" t="s">
        <v>593</v>
      </c>
      <c r="K12" s="341" t="s">
        <v>695</v>
      </c>
      <c r="L12" s="339" t="s">
        <v>594</v>
      </c>
      <c r="M12" s="342" t="s">
        <v>535</v>
      </c>
      <c r="N12" s="342" t="s">
        <v>360</v>
      </c>
      <c r="O12" s="342"/>
      <c r="P12" s="342" t="s">
        <v>362</v>
      </c>
      <c r="Q12" s="343"/>
      <c r="R12" s="344">
        <v>0.93600000000000005</v>
      </c>
      <c r="S12" s="344"/>
      <c r="T12" s="344"/>
      <c r="U12" s="344">
        <v>5.93</v>
      </c>
      <c r="V12" s="335">
        <f t="shared" si="2"/>
        <v>0.93600000000000005</v>
      </c>
      <c r="W12" s="336">
        <f t="shared" si="0"/>
        <v>5.93</v>
      </c>
      <c r="X12" s="337" t="str">
        <f t="shared" si="1"/>
        <v>F</v>
      </c>
      <c r="Y12" s="330"/>
      <c r="Z12" s="330"/>
      <c r="AA12" s="330"/>
      <c r="AB12" s="330"/>
      <c r="AC12" s="330"/>
      <c r="AD12" s="330"/>
      <c r="AE12" s="330"/>
    </row>
    <row r="13" spans="1:39" s="265" customFormat="1">
      <c r="A13" s="284">
        <v>181</v>
      </c>
      <c r="B13" s="284" t="s">
        <v>251</v>
      </c>
      <c r="C13" s="284">
        <v>2009</v>
      </c>
      <c r="D13" s="291" t="s">
        <v>252</v>
      </c>
      <c r="E13" s="292" t="s">
        <v>18</v>
      </c>
      <c r="F13" s="293" t="s">
        <v>300</v>
      </c>
      <c r="G13" s="284" t="s">
        <v>314</v>
      </c>
      <c r="H13" s="292" t="s">
        <v>223</v>
      </c>
      <c r="I13" s="270"/>
      <c r="J13" s="292" t="s">
        <v>705</v>
      </c>
      <c r="K13" s="292" t="s">
        <v>706</v>
      </c>
      <c r="L13" s="293" t="s">
        <v>590</v>
      </c>
      <c r="M13" s="293" t="s">
        <v>296</v>
      </c>
      <c r="N13" s="293" t="s">
        <v>315</v>
      </c>
      <c r="O13" s="293"/>
      <c r="P13" s="293" t="s">
        <v>318</v>
      </c>
      <c r="Q13" s="286"/>
      <c r="R13" s="294">
        <v>0.92100000000000004</v>
      </c>
      <c r="S13" s="294"/>
      <c r="T13" s="294"/>
      <c r="U13" s="294">
        <v>14.09240808</v>
      </c>
      <c r="V13" s="287">
        <f t="shared" si="2"/>
        <v>0.92100000000000004</v>
      </c>
      <c r="W13" s="288">
        <f t="shared" si="0"/>
        <v>14.09240808</v>
      </c>
      <c r="X13" s="263" t="str">
        <f t="shared" si="1"/>
        <v>F</v>
      </c>
      <c r="Y13" s="372" t="str">
        <f>+J13</f>
        <v>SE hardwood</v>
      </c>
      <c r="Z13" s="373" t="s">
        <v>617</v>
      </c>
      <c r="AA13" s="373" t="s">
        <v>620</v>
      </c>
      <c r="AB13" s="373" t="s">
        <v>619</v>
      </c>
      <c r="AC13" s="373" t="s">
        <v>618</v>
      </c>
      <c r="AD13" s="373" t="s">
        <v>738</v>
      </c>
      <c r="AE13" s="373" t="s">
        <v>624</v>
      </c>
      <c r="AF13" s="378" t="s">
        <v>740</v>
      </c>
      <c r="AG13"/>
      <c r="AH13"/>
      <c r="AI13"/>
      <c r="AJ13"/>
      <c r="AK13"/>
      <c r="AL13"/>
      <c r="AM13"/>
    </row>
    <row r="14" spans="1:39" s="265" customFormat="1" ht="15" customHeight="1">
      <c r="A14" s="284">
        <v>181</v>
      </c>
      <c r="B14" s="284" t="s">
        <v>251</v>
      </c>
      <c r="C14" s="284">
        <v>2009</v>
      </c>
      <c r="D14" s="291" t="s">
        <v>252</v>
      </c>
      <c r="E14" s="292" t="s">
        <v>18</v>
      </c>
      <c r="F14" s="293" t="s">
        <v>300</v>
      </c>
      <c r="G14" s="284" t="s">
        <v>314</v>
      </c>
      <c r="H14" s="292" t="s">
        <v>223</v>
      </c>
      <c r="I14" s="270"/>
      <c r="J14" s="292" t="s">
        <v>705</v>
      </c>
      <c r="K14" s="292" t="s">
        <v>706</v>
      </c>
      <c r="L14" s="293" t="s">
        <v>590</v>
      </c>
      <c r="M14" s="293" t="s">
        <v>296</v>
      </c>
      <c r="N14" s="293" t="s">
        <v>315</v>
      </c>
      <c r="O14" s="293"/>
      <c r="P14" s="293" t="s">
        <v>316</v>
      </c>
      <c r="Q14" s="286"/>
      <c r="R14" s="294">
        <v>0.92300000000000004</v>
      </c>
      <c r="S14" s="294"/>
      <c r="T14" s="294"/>
      <c r="U14" s="294">
        <v>14.47519413</v>
      </c>
      <c r="V14" s="287">
        <f t="shared" si="2"/>
        <v>0.92300000000000004</v>
      </c>
      <c r="W14" s="288">
        <f t="shared" si="0"/>
        <v>14.47519413</v>
      </c>
      <c r="X14" s="263" t="str">
        <f t="shared" si="1"/>
        <v>F</v>
      </c>
      <c r="Y14" s="373" t="s">
        <v>739</v>
      </c>
      <c r="Z14" s="374">
        <f>AVERAGE($W$13:$W$15)</f>
        <v>14.324172746666667</v>
      </c>
      <c r="AA14" s="374">
        <f>MEDIAN($W$13:$W$15)</f>
        <v>14.404916030000001</v>
      </c>
      <c r="AB14" s="374">
        <f>MAX($W$13:$W$15)</f>
        <v>14.47519413</v>
      </c>
      <c r="AC14" s="374">
        <f>MIN($W$13:$W$15)</f>
        <v>14.09240808</v>
      </c>
      <c r="AD14" s="374">
        <f>MIN($W$13:$W$15)</f>
        <v>14.09240808</v>
      </c>
      <c r="AE14" s="375">
        <f>COUNT($W$13:$W$15)</f>
        <v>3</v>
      </c>
      <c r="AG14"/>
      <c r="AH14"/>
      <c r="AI14"/>
      <c r="AJ14"/>
      <c r="AK14"/>
      <c r="AL14"/>
      <c r="AM14"/>
    </row>
    <row r="15" spans="1:39" s="265" customFormat="1" ht="15" customHeight="1">
      <c r="A15" s="284">
        <v>181</v>
      </c>
      <c r="B15" s="284" t="s">
        <v>251</v>
      </c>
      <c r="C15" s="284">
        <v>2009</v>
      </c>
      <c r="D15" s="291" t="s">
        <v>252</v>
      </c>
      <c r="E15" s="291" t="s">
        <v>18</v>
      </c>
      <c r="F15" s="295" t="s">
        <v>300</v>
      </c>
      <c r="G15" s="284" t="s">
        <v>314</v>
      </c>
      <c r="H15" s="291" t="s">
        <v>223</v>
      </c>
      <c r="I15" s="270"/>
      <c r="J15" s="291" t="s">
        <v>705</v>
      </c>
      <c r="K15" s="291" t="s">
        <v>706</v>
      </c>
      <c r="L15" s="293" t="s">
        <v>590</v>
      </c>
      <c r="M15" s="295" t="s">
        <v>296</v>
      </c>
      <c r="N15" s="295" t="s">
        <v>315</v>
      </c>
      <c r="O15" s="295"/>
      <c r="P15" s="295" t="s">
        <v>317</v>
      </c>
      <c r="Q15" s="286"/>
      <c r="R15" s="296">
        <v>0.94199999999999995</v>
      </c>
      <c r="S15" s="296"/>
      <c r="T15" s="296"/>
      <c r="U15" s="296">
        <v>14.404916030000001</v>
      </c>
      <c r="V15" s="287">
        <f t="shared" si="2"/>
        <v>0.94199999999999995</v>
      </c>
      <c r="W15" s="288">
        <f t="shared" si="0"/>
        <v>14.404916030000001</v>
      </c>
      <c r="X15" s="263" t="str">
        <f t="shared" si="1"/>
        <v>F</v>
      </c>
      <c r="Y15" s="270"/>
      <c r="Z15" s="270"/>
      <c r="AA15" s="270"/>
      <c r="AB15" s="270"/>
      <c r="AC15" s="270"/>
      <c r="AD15" s="270"/>
      <c r="AE15" s="270"/>
    </row>
    <row r="16" spans="1:39" s="338" customFormat="1" ht="15" customHeight="1">
      <c r="A16" s="330"/>
      <c r="B16" s="331" t="s">
        <v>419</v>
      </c>
      <c r="C16" s="332">
        <v>2013</v>
      </c>
      <c r="D16" s="330"/>
      <c r="E16" s="333" t="s">
        <v>18</v>
      </c>
      <c r="F16" s="330"/>
      <c r="G16" s="330"/>
      <c r="H16" s="330" t="s">
        <v>124</v>
      </c>
      <c r="I16" s="330"/>
      <c r="J16" s="334" t="s">
        <v>598</v>
      </c>
      <c r="K16" s="334" t="s">
        <v>708</v>
      </c>
      <c r="L16" s="342" t="s">
        <v>590</v>
      </c>
      <c r="M16" s="330" t="s">
        <v>513</v>
      </c>
      <c r="N16" s="331" t="s">
        <v>421</v>
      </c>
      <c r="O16" s="330"/>
      <c r="P16" s="330"/>
      <c r="Q16" s="335"/>
      <c r="R16" s="335">
        <v>0.99</v>
      </c>
      <c r="S16" s="335"/>
      <c r="T16" s="335"/>
      <c r="U16" s="335">
        <v>27.1</v>
      </c>
      <c r="V16" s="335">
        <f t="shared" si="2"/>
        <v>0.99</v>
      </c>
      <c r="W16" s="336">
        <f t="shared" si="0"/>
        <v>27.1</v>
      </c>
      <c r="X16" s="337" t="str">
        <f t="shared" si="1"/>
        <v>F</v>
      </c>
      <c r="Y16" s="338" t="s">
        <v>741</v>
      </c>
    </row>
    <row r="17" spans="1:39" s="338" customFormat="1" ht="15" customHeight="1">
      <c r="A17" s="330"/>
      <c r="B17" s="331" t="s">
        <v>409</v>
      </c>
      <c r="C17" s="332">
        <v>2015</v>
      </c>
      <c r="D17" s="330"/>
      <c r="E17" s="333" t="s">
        <v>426</v>
      </c>
      <c r="F17" s="330"/>
      <c r="G17" s="330"/>
      <c r="H17" s="330" t="s">
        <v>132</v>
      </c>
      <c r="I17" s="330"/>
      <c r="J17" s="334" t="s">
        <v>598</v>
      </c>
      <c r="K17" s="334" t="s">
        <v>709</v>
      </c>
      <c r="L17" s="331" t="s">
        <v>598</v>
      </c>
      <c r="M17" s="330" t="s">
        <v>425</v>
      </c>
      <c r="N17" s="331"/>
      <c r="O17" s="334" t="s">
        <v>415</v>
      </c>
      <c r="P17" s="330"/>
      <c r="Q17" s="335"/>
      <c r="R17" s="335">
        <v>0.98</v>
      </c>
      <c r="S17" s="335"/>
      <c r="T17" s="335"/>
      <c r="U17" s="335">
        <v>12.2</v>
      </c>
      <c r="V17" s="335">
        <f t="shared" si="2"/>
        <v>0.98</v>
      </c>
      <c r="W17" s="336">
        <f t="shared" si="0"/>
        <v>12.2</v>
      </c>
      <c r="X17" s="337" t="str">
        <f t="shared" si="1"/>
        <v>F</v>
      </c>
      <c r="Y17" s="376"/>
      <c r="Z17" s="376" t="s">
        <v>617</v>
      </c>
      <c r="AA17" s="376" t="s">
        <v>620</v>
      </c>
      <c r="AB17" s="376" t="s">
        <v>619</v>
      </c>
      <c r="AC17" s="376" t="s">
        <v>618</v>
      </c>
      <c r="AD17" s="376" t="s">
        <v>738</v>
      </c>
      <c r="AE17" s="376" t="s">
        <v>624</v>
      </c>
      <c r="AF17" s="271"/>
      <c r="AG17" s="271"/>
    </row>
    <row r="18" spans="1:39" s="338" customFormat="1" ht="15" customHeight="1">
      <c r="A18" s="330"/>
      <c r="B18" s="331" t="s">
        <v>409</v>
      </c>
      <c r="C18" s="332">
        <v>2015</v>
      </c>
      <c r="D18" s="330"/>
      <c r="E18" s="333" t="s">
        <v>426</v>
      </c>
      <c r="F18" s="330"/>
      <c r="G18" s="330"/>
      <c r="H18" s="330" t="s">
        <v>132</v>
      </c>
      <c r="I18" s="330"/>
      <c r="J18" s="334" t="s">
        <v>598</v>
      </c>
      <c r="K18" s="334" t="s">
        <v>709</v>
      </c>
      <c r="L18" s="331" t="s">
        <v>598</v>
      </c>
      <c r="M18" s="330" t="s">
        <v>425</v>
      </c>
      <c r="N18" s="331"/>
      <c r="O18" s="334" t="s">
        <v>416</v>
      </c>
      <c r="P18" s="330"/>
      <c r="Q18" s="335"/>
      <c r="R18" s="335">
        <v>0.98</v>
      </c>
      <c r="S18" s="335"/>
      <c r="T18" s="335"/>
      <c r="U18" s="335">
        <v>11</v>
      </c>
      <c r="V18" s="335">
        <f t="shared" si="2"/>
        <v>0.98</v>
      </c>
      <c r="W18" s="336">
        <f t="shared" si="0"/>
        <v>11</v>
      </c>
      <c r="X18" s="337" t="str">
        <f t="shared" si="1"/>
        <v>F</v>
      </c>
      <c r="Y18" s="377" t="s">
        <v>751</v>
      </c>
      <c r="Z18" s="377">
        <f>AVERAGE($W$16:$W$88)</f>
        <v>29.432078805780822</v>
      </c>
      <c r="AA18" s="377">
        <f>MEDIAN($W$16:$W$88)</f>
        <v>22.58</v>
      </c>
      <c r="AB18" s="377">
        <f>MAX($W$16:$W$88)</f>
        <v>191</v>
      </c>
      <c r="AC18" s="377">
        <f>MIN($W$16:$W$88)</f>
        <v>0.66210000000000002</v>
      </c>
      <c r="AD18" s="377">
        <f>STDEV($W$16:$W$88)</f>
        <v>27.883407391048991</v>
      </c>
      <c r="AE18" s="380">
        <f>COUNT($W$16:$W$88)</f>
        <v>73</v>
      </c>
      <c r="AF18" s="271" t="s">
        <v>754</v>
      </c>
      <c r="AG18" s="271"/>
    </row>
    <row r="19" spans="1:39" s="338" customFormat="1" ht="15" customHeight="1">
      <c r="A19" s="330"/>
      <c r="B19" s="331" t="s">
        <v>419</v>
      </c>
      <c r="C19" s="332">
        <v>2013</v>
      </c>
      <c r="D19" s="330"/>
      <c r="E19" s="333" t="s">
        <v>18</v>
      </c>
      <c r="F19" s="330"/>
      <c r="G19" s="330"/>
      <c r="H19" s="330" t="s">
        <v>124</v>
      </c>
      <c r="I19" s="330"/>
      <c r="J19" s="334" t="s">
        <v>598</v>
      </c>
      <c r="K19" s="334" t="s">
        <v>708</v>
      </c>
      <c r="L19" s="342" t="s">
        <v>590</v>
      </c>
      <c r="M19" s="330" t="s">
        <v>513</v>
      </c>
      <c r="N19" s="331" t="s">
        <v>421</v>
      </c>
      <c r="O19" s="330"/>
      <c r="P19" s="330"/>
      <c r="Q19" s="335"/>
      <c r="R19" s="335">
        <v>0.97</v>
      </c>
      <c r="S19" s="335"/>
      <c r="T19" s="335"/>
      <c r="U19" s="335">
        <v>19.399999999999999</v>
      </c>
      <c r="V19" s="335">
        <f t="shared" si="2"/>
        <v>0.97</v>
      </c>
      <c r="W19" s="336">
        <f t="shared" si="0"/>
        <v>19.399999999999999</v>
      </c>
      <c r="X19" s="337" t="str">
        <f t="shared" si="1"/>
        <v>F</v>
      </c>
      <c r="Y19" s="376" t="s">
        <v>749</v>
      </c>
      <c r="Z19" s="377">
        <f>AVERAGE($W$16:$W$45,$W$56)</f>
        <v>17.560140413612903</v>
      </c>
      <c r="AA19" s="377">
        <f>MEDIAN($W$16:$W$45,$W$56)</f>
        <v>14.7</v>
      </c>
      <c r="AB19" s="377">
        <f>MAX($W$16:$W$45,$W$56)</f>
        <v>66.2</v>
      </c>
      <c r="AC19" s="377">
        <f>MIN($W$16:$W$45,$W$56)</f>
        <v>6.49</v>
      </c>
      <c r="AD19" s="377">
        <f>STDEV($W$16:$W$45,$W$56)</f>
        <v>11.255321827595631</v>
      </c>
      <c r="AE19" s="380">
        <f>COUNT($W$16:$W$45,$W$56)</f>
        <v>31</v>
      </c>
      <c r="AF19" s="271"/>
      <c r="AG19" s="271"/>
    </row>
    <row r="20" spans="1:39" s="338" customFormat="1" ht="15" customHeight="1">
      <c r="A20" s="330"/>
      <c r="B20" s="331" t="s">
        <v>419</v>
      </c>
      <c r="C20" s="332">
        <v>2013</v>
      </c>
      <c r="D20" s="330"/>
      <c r="E20" s="333" t="s">
        <v>18</v>
      </c>
      <c r="F20" s="330"/>
      <c r="G20" s="330"/>
      <c r="H20" s="330" t="s">
        <v>124</v>
      </c>
      <c r="I20" s="330"/>
      <c r="J20" s="334" t="s">
        <v>598</v>
      </c>
      <c r="K20" s="334" t="s">
        <v>708</v>
      </c>
      <c r="L20" s="342" t="s">
        <v>590</v>
      </c>
      <c r="M20" s="330" t="s">
        <v>513</v>
      </c>
      <c r="N20" s="331" t="s">
        <v>421</v>
      </c>
      <c r="O20" s="330"/>
      <c r="P20" s="330"/>
      <c r="Q20" s="335"/>
      <c r="R20" s="335">
        <v>0.96</v>
      </c>
      <c r="S20" s="335"/>
      <c r="T20" s="335"/>
      <c r="U20" s="335">
        <v>30.3</v>
      </c>
      <c r="V20" s="335">
        <f t="shared" si="2"/>
        <v>0.96</v>
      </c>
      <c r="W20" s="336">
        <f t="shared" si="0"/>
        <v>30.3</v>
      </c>
      <c r="X20" s="337" t="str">
        <f t="shared" si="1"/>
        <v>F</v>
      </c>
      <c r="Y20" s="376" t="s">
        <v>750</v>
      </c>
      <c r="Z20" s="377">
        <f>AVERAGE($W$46:$W$55)</f>
        <v>58.036999999999999</v>
      </c>
      <c r="AA20" s="377">
        <f>MEDIAN($W$46:$W$55)</f>
        <v>40.4</v>
      </c>
      <c r="AB20" s="377">
        <f>MAX($W$46:$W$55)</f>
        <v>191</v>
      </c>
      <c r="AC20" s="377">
        <f>MIN($W$46:$W$55)</f>
        <v>2.0699999999999998</v>
      </c>
      <c r="AD20" s="377">
        <f>STDEV($W$46:$W$55)</f>
        <v>54.710004376611856</v>
      </c>
      <c r="AE20" s="380">
        <f>COUNT($W$46:$W$55)</f>
        <v>10</v>
      </c>
      <c r="AF20" s="271" t="s">
        <v>754</v>
      </c>
      <c r="AG20" s="271"/>
    </row>
    <row r="21" spans="1:39" s="338" customFormat="1" ht="15" customHeight="1">
      <c r="A21" s="330"/>
      <c r="B21" s="331" t="s">
        <v>410</v>
      </c>
      <c r="C21" s="332">
        <v>2014</v>
      </c>
      <c r="D21" s="330"/>
      <c r="E21" s="333" t="s">
        <v>18</v>
      </c>
      <c r="F21" s="330"/>
      <c r="G21" s="330"/>
      <c r="H21" s="330" t="s">
        <v>422</v>
      </c>
      <c r="I21" s="330"/>
      <c r="J21" s="334" t="s">
        <v>598</v>
      </c>
      <c r="K21" s="334" t="s">
        <v>709</v>
      </c>
      <c r="L21" s="331" t="s">
        <v>598</v>
      </c>
      <c r="M21" s="330" t="s">
        <v>517</v>
      </c>
      <c r="N21" s="331" t="s">
        <v>423</v>
      </c>
      <c r="O21" s="330"/>
      <c r="P21" s="330"/>
      <c r="Q21" s="335"/>
      <c r="R21" s="335">
        <v>0.95699999999999996</v>
      </c>
      <c r="S21" s="335">
        <v>14.7</v>
      </c>
      <c r="T21" s="335"/>
      <c r="U21" s="335"/>
      <c r="V21" s="335">
        <f t="shared" si="2"/>
        <v>0.95699999999999996</v>
      </c>
      <c r="W21" s="336">
        <f>+S21</f>
        <v>14.7</v>
      </c>
      <c r="X21" s="337" t="str">
        <f t="shared" si="1"/>
        <v>F</v>
      </c>
      <c r="Y21" s="271"/>
      <c r="Z21" s="271"/>
      <c r="AA21" s="271"/>
      <c r="AB21" s="271"/>
      <c r="AC21" s="271"/>
      <c r="AD21" s="271"/>
      <c r="AE21" s="271"/>
      <c r="AF21" s="271"/>
      <c r="AG21" s="271"/>
    </row>
    <row r="22" spans="1:39" s="338" customFormat="1" ht="15" customHeight="1">
      <c r="A22" s="331"/>
      <c r="B22" s="332" t="s">
        <v>381</v>
      </c>
      <c r="C22" s="332">
        <v>2011</v>
      </c>
      <c r="D22" s="331"/>
      <c r="E22" s="339" t="s">
        <v>71</v>
      </c>
      <c r="F22" s="331"/>
      <c r="G22" s="347"/>
      <c r="H22" s="341" t="s">
        <v>124</v>
      </c>
      <c r="I22" s="341"/>
      <c r="J22" s="348" t="s">
        <v>598</v>
      </c>
      <c r="K22" s="348" t="s">
        <v>724</v>
      </c>
      <c r="L22" s="341" t="s">
        <v>591</v>
      </c>
      <c r="M22" s="351" t="s">
        <v>511</v>
      </c>
      <c r="N22" s="332" t="s">
        <v>366</v>
      </c>
      <c r="O22" s="331"/>
      <c r="P22" s="332" t="s">
        <v>727</v>
      </c>
      <c r="Q22" s="349"/>
      <c r="R22" s="350">
        <v>0.95699999999999996</v>
      </c>
      <c r="S22" s="349"/>
      <c r="T22" s="349"/>
      <c r="U22" s="350">
        <v>6.97</v>
      </c>
      <c r="V22" s="335">
        <f t="shared" si="2"/>
        <v>0.95699999999999996</v>
      </c>
      <c r="W22" s="336">
        <f>+U22</f>
        <v>6.97</v>
      </c>
      <c r="X22" s="337" t="str">
        <f t="shared" si="1"/>
        <v>F</v>
      </c>
      <c r="Y22" s="376"/>
      <c r="Z22" s="376" t="s">
        <v>617</v>
      </c>
      <c r="AA22" s="376" t="s">
        <v>620</v>
      </c>
      <c r="AB22" s="376" t="s">
        <v>619</v>
      </c>
      <c r="AC22" s="376" t="s">
        <v>618</v>
      </c>
      <c r="AD22" s="376" t="s">
        <v>738</v>
      </c>
      <c r="AE22" s="376" t="s">
        <v>624</v>
      </c>
      <c r="AF22" s="271"/>
      <c r="AG22" s="271"/>
    </row>
    <row r="23" spans="1:39" s="338" customFormat="1" ht="15" customHeight="1">
      <c r="A23" s="330"/>
      <c r="B23" s="331" t="s">
        <v>410</v>
      </c>
      <c r="C23" s="332">
        <v>2014</v>
      </c>
      <c r="D23" s="330"/>
      <c r="E23" s="333" t="s">
        <v>18</v>
      </c>
      <c r="F23" s="330"/>
      <c r="G23" s="330"/>
      <c r="H23" s="330" t="s">
        <v>422</v>
      </c>
      <c r="I23" s="330"/>
      <c r="J23" s="334" t="s">
        <v>598</v>
      </c>
      <c r="K23" s="334" t="s">
        <v>709</v>
      </c>
      <c r="L23" s="331" t="s">
        <v>598</v>
      </c>
      <c r="M23" s="330" t="s">
        <v>517</v>
      </c>
      <c r="N23" s="331" t="s">
        <v>423</v>
      </c>
      <c r="O23" s="330"/>
      <c r="P23" s="330"/>
      <c r="Q23" s="335"/>
      <c r="R23" s="335">
        <v>0.95299999999999996</v>
      </c>
      <c r="S23" s="335">
        <v>23.6</v>
      </c>
      <c r="T23" s="335"/>
      <c r="U23" s="335"/>
      <c r="V23" s="335">
        <f t="shared" si="2"/>
        <v>0.95299999999999996</v>
      </c>
      <c r="W23" s="336">
        <f>+S23</f>
        <v>23.6</v>
      </c>
      <c r="X23" s="337" t="str">
        <f t="shared" si="1"/>
        <v>F</v>
      </c>
      <c r="Y23" s="376" t="s">
        <v>752</v>
      </c>
      <c r="Z23" s="377">
        <v>30.791879177916666</v>
      </c>
      <c r="AA23" s="377">
        <v>18.08308821</v>
      </c>
      <c r="AB23" s="377">
        <v>191</v>
      </c>
      <c r="AC23" s="377">
        <v>0.66210000000000002</v>
      </c>
      <c r="AD23" s="377">
        <v>41.997625518945874</v>
      </c>
      <c r="AE23" s="376">
        <v>24</v>
      </c>
      <c r="AF23" s="271" t="s">
        <v>754</v>
      </c>
      <c r="AG23" s="271"/>
    </row>
    <row r="24" spans="1:39" s="338" customFormat="1" ht="15" customHeight="1">
      <c r="A24" s="339">
        <v>181</v>
      </c>
      <c r="B24" s="339" t="s">
        <v>251</v>
      </c>
      <c r="C24" s="339">
        <v>2009</v>
      </c>
      <c r="D24" s="340" t="s">
        <v>252</v>
      </c>
      <c r="E24" s="340" t="s">
        <v>18</v>
      </c>
      <c r="F24" s="345" t="s">
        <v>283</v>
      </c>
      <c r="G24" s="339" t="s">
        <v>303</v>
      </c>
      <c r="H24" s="340" t="s">
        <v>132</v>
      </c>
      <c r="I24" s="330"/>
      <c r="J24" s="340" t="s">
        <v>598</v>
      </c>
      <c r="K24" s="340" t="s">
        <v>697</v>
      </c>
      <c r="L24" s="345" t="s">
        <v>591</v>
      </c>
      <c r="M24" s="345" t="s">
        <v>512</v>
      </c>
      <c r="N24" s="345" t="s">
        <v>304</v>
      </c>
      <c r="O24" s="345" t="s">
        <v>305</v>
      </c>
      <c r="P24" s="345" t="s">
        <v>308</v>
      </c>
      <c r="Q24" s="343"/>
      <c r="R24" s="346">
        <v>0.95199999999999996</v>
      </c>
      <c r="S24" s="346"/>
      <c r="T24" s="346"/>
      <c r="U24" s="346">
        <v>9.9662413020000002</v>
      </c>
      <c r="V24" s="335">
        <f t="shared" si="2"/>
        <v>0.95199999999999996</v>
      </c>
      <c r="W24" s="336">
        <f t="shared" ref="W24:W31" si="3">+U24</f>
        <v>9.9662413020000002</v>
      </c>
      <c r="X24" s="337" t="str">
        <f t="shared" si="1"/>
        <v>F</v>
      </c>
      <c r="Y24" s="376" t="s">
        <v>755</v>
      </c>
      <c r="Z24" s="377">
        <v>18.576335309999997</v>
      </c>
      <c r="AA24" s="377">
        <v>14.7</v>
      </c>
      <c r="AB24" s="377">
        <v>66.2</v>
      </c>
      <c r="AC24" s="377">
        <v>6.97</v>
      </c>
      <c r="AD24" s="377">
        <v>13.963779782030615</v>
      </c>
      <c r="AE24" s="376">
        <v>17</v>
      </c>
      <c r="AF24" s="271"/>
      <c r="AG24" s="271"/>
    </row>
    <row r="25" spans="1:39" s="338" customFormat="1" ht="15" customHeight="1">
      <c r="A25" s="331"/>
      <c r="B25" s="332" t="s">
        <v>381</v>
      </c>
      <c r="C25" s="332">
        <v>2011</v>
      </c>
      <c r="D25" s="331"/>
      <c r="E25" s="339" t="s">
        <v>71</v>
      </c>
      <c r="F25" s="331"/>
      <c r="G25" s="347"/>
      <c r="H25" s="341" t="s">
        <v>124</v>
      </c>
      <c r="I25" s="341"/>
      <c r="J25" s="348" t="s">
        <v>598</v>
      </c>
      <c r="K25" s="348" t="s">
        <v>729</v>
      </c>
      <c r="L25" s="339" t="s">
        <v>590</v>
      </c>
      <c r="M25" s="351" t="s">
        <v>521</v>
      </c>
      <c r="N25" s="332" t="s">
        <v>365</v>
      </c>
      <c r="O25" s="331"/>
      <c r="P25" s="332" t="s">
        <v>728</v>
      </c>
      <c r="Q25" s="349"/>
      <c r="R25" s="350">
        <v>0.95099999999999996</v>
      </c>
      <c r="S25" s="349"/>
      <c r="T25" s="349"/>
      <c r="U25" s="350">
        <v>7.26</v>
      </c>
      <c r="V25" s="335">
        <f t="shared" si="2"/>
        <v>0.95099999999999996</v>
      </c>
      <c r="W25" s="336">
        <f t="shared" si="3"/>
        <v>7.26</v>
      </c>
      <c r="X25" s="337" t="str">
        <f t="shared" si="1"/>
        <v>F</v>
      </c>
      <c r="Y25" s="376" t="s">
        <v>756</v>
      </c>
      <c r="Z25" s="377">
        <v>84.28</v>
      </c>
      <c r="AA25" s="377">
        <v>85.5</v>
      </c>
      <c r="AB25" s="377">
        <v>191</v>
      </c>
      <c r="AC25" s="377">
        <v>23</v>
      </c>
      <c r="AD25" s="377">
        <v>68.59166859028872</v>
      </c>
      <c r="AE25" s="376">
        <v>5</v>
      </c>
      <c r="AF25" s="271" t="s">
        <v>757</v>
      </c>
      <c r="AG25" s="271"/>
    </row>
    <row r="26" spans="1:39" s="338" customFormat="1" ht="15" customHeight="1">
      <c r="A26" s="331"/>
      <c r="B26" s="332" t="s">
        <v>381</v>
      </c>
      <c r="C26" s="332">
        <v>2011</v>
      </c>
      <c r="D26" s="331"/>
      <c r="E26" s="339" t="s">
        <v>71</v>
      </c>
      <c r="F26" s="331"/>
      <c r="G26" s="347"/>
      <c r="H26" s="341" t="s">
        <v>124</v>
      </c>
      <c r="I26" s="341"/>
      <c r="J26" s="348" t="s">
        <v>598</v>
      </c>
      <c r="K26" s="348" t="s">
        <v>730</v>
      </c>
      <c r="L26" s="341"/>
      <c r="M26" s="351"/>
      <c r="N26" s="332" t="s">
        <v>584</v>
      </c>
      <c r="O26" s="331"/>
      <c r="P26" s="332" t="s">
        <v>287</v>
      </c>
      <c r="Q26" s="349"/>
      <c r="R26" s="350">
        <v>0.94499999999999995</v>
      </c>
      <c r="S26" s="349"/>
      <c r="T26" s="349"/>
      <c r="U26" s="350">
        <v>9.1300000000000008</v>
      </c>
      <c r="V26" s="335">
        <f t="shared" si="2"/>
        <v>0.94499999999999995</v>
      </c>
      <c r="W26" s="336">
        <f t="shared" si="3"/>
        <v>9.1300000000000008</v>
      </c>
      <c r="X26" s="337" t="str">
        <f t="shared" si="1"/>
        <v>F</v>
      </c>
      <c r="Y26" s="376" t="s">
        <v>691</v>
      </c>
      <c r="Z26" s="377">
        <v>19.749546978571427</v>
      </c>
      <c r="AA26" s="377">
        <v>18</v>
      </c>
      <c r="AB26" s="377">
        <v>43</v>
      </c>
      <c r="AC26" s="377">
        <v>2.0699999999999998</v>
      </c>
      <c r="AD26" s="377">
        <v>11.129532299923747</v>
      </c>
      <c r="AE26" s="376">
        <v>14</v>
      </c>
      <c r="AF26" s="271"/>
      <c r="AG26" s="271"/>
    </row>
    <row r="27" spans="1:39" s="338" customFormat="1" ht="15" customHeight="1">
      <c r="A27" s="331"/>
      <c r="B27" s="332" t="s">
        <v>381</v>
      </c>
      <c r="C27" s="332">
        <v>2011</v>
      </c>
      <c r="D27" s="331"/>
      <c r="E27" s="339" t="s">
        <v>71</v>
      </c>
      <c r="F27" s="331"/>
      <c r="G27" s="347"/>
      <c r="H27" s="341" t="s">
        <v>124</v>
      </c>
      <c r="I27" s="341"/>
      <c r="J27" s="348" t="s">
        <v>598</v>
      </c>
      <c r="K27" s="348" t="s">
        <v>726</v>
      </c>
      <c r="L27" s="342" t="s">
        <v>597</v>
      </c>
      <c r="M27" s="339" t="s">
        <v>515</v>
      </c>
      <c r="N27" s="332" t="s">
        <v>588</v>
      </c>
      <c r="O27" s="331"/>
      <c r="P27" s="332" t="s">
        <v>725</v>
      </c>
      <c r="Q27" s="349"/>
      <c r="R27" s="350">
        <v>0.94299999999999995</v>
      </c>
      <c r="S27" s="349"/>
      <c r="T27" s="349"/>
      <c r="U27" s="350">
        <v>9.4499999999999993</v>
      </c>
      <c r="V27" s="335">
        <f t="shared" si="2"/>
        <v>0.94299999999999995</v>
      </c>
      <c r="W27" s="336">
        <f t="shared" si="3"/>
        <v>9.4499999999999993</v>
      </c>
      <c r="X27" s="337" t="str">
        <f t="shared" si="1"/>
        <v>F</v>
      </c>
      <c r="Y27" s="376" t="s">
        <v>743</v>
      </c>
      <c r="Z27" s="377">
        <v>32.372656995771429</v>
      </c>
      <c r="AA27" s="377">
        <v>31.1</v>
      </c>
      <c r="AB27" s="377">
        <v>80</v>
      </c>
      <c r="AC27" s="377">
        <v>9.9662413020000002</v>
      </c>
      <c r="AD27" s="377">
        <v>18.897290559152371</v>
      </c>
      <c r="AE27" s="376">
        <v>35</v>
      </c>
      <c r="AF27" s="271"/>
      <c r="AG27" s="271"/>
    </row>
    <row r="28" spans="1:39" s="338" customFormat="1" ht="15" customHeight="1">
      <c r="A28" s="331"/>
      <c r="B28" s="332" t="s">
        <v>381</v>
      </c>
      <c r="C28" s="332">
        <v>2011</v>
      </c>
      <c r="D28" s="331"/>
      <c r="E28" s="339" t="s">
        <v>71</v>
      </c>
      <c r="F28" s="331"/>
      <c r="G28" s="347"/>
      <c r="H28" s="341" t="s">
        <v>124</v>
      </c>
      <c r="I28" s="341"/>
      <c r="J28" s="348" t="s">
        <v>598</v>
      </c>
      <c r="K28" s="348" t="s">
        <v>724</v>
      </c>
      <c r="L28" s="342" t="s">
        <v>597</v>
      </c>
      <c r="M28" s="339" t="s">
        <v>514</v>
      </c>
      <c r="N28" s="332" t="s">
        <v>587</v>
      </c>
      <c r="O28" s="331"/>
      <c r="P28" s="332" t="s">
        <v>723</v>
      </c>
      <c r="Q28" s="349"/>
      <c r="R28" s="350">
        <v>0.94199999999999995</v>
      </c>
      <c r="S28" s="349"/>
      <c r="T28" s="349"/>
      <c r="U28" s="350">
        <v>22.58</v>
      </c>
      <c r="V28" s="335">
        <f t="shared" si="2"/>
        <v>0.94199999999999995</v>
      </c>
      <c r="W28" s="336">
        <f t="shared" si="3"/>
        <v>22.58</v>
      </c>
      <c r="X28" s="337" t="str">
        <f t="shared" si="1"/>
        <v>F</v>
      </c>
      <c r="Y28" s="376" t="s">
        <v>697</v>
      </c>
      <c r="Z28" s="377">
        <v>11.828598970400002</v>
      </c>
      <c r="AA28" s="377">
        <v>11.28559733</v>
      </c>
      <c r="AB28" s="377">
        <v>15.383533720000001</v>
      </c>
      <c r="AC28" s="377">
        <v>9.9662413020000002</v>
      </c>
      <c r="AD28" s="377">
        <v>2.070117267914616</v>
      </c>
      <c r="AE28" s="376">
        <v>5</v>
      </c>
      <c r="AF28" s="271"/>
      <c r="AG28" s="271"/>
    </row>
    <row r="29" spans="1:39" s="338" customFormat="1" ht="15" customHeight="1">
      <c r="A29" s="339">
        <v>181</v>
      </c>
      <c r="B29" s="339" t="s">
        <v>251</v>
      </c>
      <c r="C29" s="339">
        <v>2009</v>
      </c>
      <c r="D29" s="340" t="s">
        <v>252</v>
      </c>
      <c r="E29" s="340" t="s">
        <v>18</v>
      </c>
      <c r="F29" s="345" t="s">
        <v>300</v>
      </c>
      <c r="G29" s="339" t="s">
        <v>298</v>
      </c>
      <c r="H29" s="340" t="s">
        <v>223</v>
      </c>
      <c r="I29" s="330"/>
      <c r="J29" s="340" t="s">
        <v>598</v>
      </c>
      <c r="K29" s="340" t="s">
        <v>691</v>
      </c>
      <c r="L29" s="342" t="s">
        <v>597</v>
      </c>
      <c r="M29" s="342" t="s">
        <v>518</v>
      </c>
      <c r="N29" s="345" t="s">
        <v>125</v>
      </c>
      <c r="O29" s="345"/>
      <c r="P29" s="345" t="s">
        <v>301</v>
      </c>
      <c r="Q29" s="343"/>
      <c r="R29" s="346">
        <v>0.94199999999999995</v>
      </c>
      <c r="S29" s="346"/>
      <c r="T29" s="346"/>
      <c r="U29" s="346">
        <v>13.15830701</v>
      </c>
      <c r="V29" s="335">
        <f t="shared" si="2"/>
        <v>0.94199999999999995</v>
      </c>
      <c r="W29" s="336">
        <f t="shared" si="3"/>
        <v>13.15830701</v>
      </c>
      <c r="X29" s="337" t="str">
        <f t="shared" si="1"/>
        <v>F</v>
      </c>
      <c r="Y29" s="376" t="s">
        <v>753</v>
      </c>
      <c r="Z29" s="377">
        <v>35.796666666666667</v>
      </c>
      <c r="AA29" s="377">
        <v>35.5</v>
      </c>
      <c r="AB29" s="377">
        <v>80</v>
      </c>
      <c r="AC29" s="377">
        <v>12</v>
      </c>
      <c r="AD29" s="377">
        <v>18.253492501593964</v>
      </c>
      <c r="AE29" s="376">
        <v>30</v>
      </c>
      <c r="AF29" s="271"/>
      <c r="AG29" s="271"/>
    </row>
    <row r="30" spans="1:39" s="338" customFormat="1" ht="15" customHeight="1">
      <c r="A30" s="339">
        <v>181</v>
      </c>
      <c r="B30" s="339" t="s">
        <v>251</v>
      </c>
      <c r="C30" s="339">
        <v>2009</v>
      </c>
      <c r="D30" s="340" t="s">
        <v>252</v>
      </c>
      <c r="E30" s="341" t="s">
        <v>18</v>
      </c>
      <c r="F30" s="342" t="s">
        <v>300</v>
      </c>
      <c r="G30" s="339" t="s">
        <v>290</v>
      </c>
      <c r="H30" s="341" t="s">
        <v>291</v>
      </c>
      <c r="I30" s="330"/>
      <c r="J30" s="341" t="s">
        <v>598</v>
      </c>
      <c r="K30" s="341" t="s">
        <v>697</v>
      </c>
      <c r="L30" s="342" t="s">
        <v>599</v>
      </c>
      <c r="M30" s="345" t="s">
        <v>523</v>
      </c>
      <c r="N30" s="342" t="s">
        <v>304</v>
      </c>
      <c r="O30" s="342"/>
      <c r="P30" s="342" t="s">
        <v>309</v>
      </c>
      <c r="Q30" s="343"/>
      <c r="R30" s="344">
        <v>0.94099999999999995</v>
      </c>
      <c r="S30" s="344"/>
      <c r="T30" s="344"/>
      <c r="U30" s="344">
        <v>15.383533720000001</v>
      </c>
      <c r="V30" s="335">
        <f t="shared" si="2"/>
        <v>0.94099999999999995</v>
      </c>
      <c r="W30" s="336">
        <f t="shared" si="3"/>
        <v>15.383533720000001</v>
      </c>
      <c r="X30" s="337" t="str">
        <f t="shared" si="1"/>
        <v>F</v>
      </c>
      <c r="Y30" s="376" t="s">
        <v>744</v>
      </c>
      <c r="Z30" s="377">
        <v>25</v>
      </c>
      <c r="AA30" s="377">
        <v>25.15</v>
      </c>
      <c r="AB30" s="377">
        <v>30.3</v>
      </c>
      <c r="AC30" s="377">
        <v>19.399999999999999</v>
      </c>
      <c r="AD30" s="377">
        <v>4.729341039369733</v>
      </c>
      <c r="AE30" s="376">
        <v>4</v>
      </c>
      <c r="AF30" s="271"/>
      <c r="AG30" s="271"/>
    </row>
    <row r="31" spans="1:39" s="338" customFormat="1" ht="15" customHeight="1">
      <c r="A31" s="339">
        <v>181</v>
      </c>
      <c r="B31" s="339" t="s">
        <v>251</v>
      </c>
      <c r="C31" s="339">
        <v>2009</v>
      </c>
      <c r="D31" s="340" t="s">
        <v>252</v>
      </c>
      <c r="E31" s="341" t="s">
        <v>18</v>
      </c>
      <c r="F31" s="342" t="s">
        <v>283</v>
      </c>
      <c r="G31" s="339" t="s">
        <v>303</v>
      </c>
      <c r="H31" s="341" t="s">
        <v>132</v>
      </c>
      <c r="I31" s="354"/>
      <c r="J31" s="341" t="s">
        <v>598</v>
      </c>
      <c r="K31" s="341" t="s">
        <v>697</v>
      </c>
      <c r="L31" s="345" t="s">
        <v>591</v>
      </c>
      <c r="M31" s="345" t="s">
        <v>512</v>
      </c>
      <c r="N31" s="342" t="s">
        <v>304</v>
      </c>
      <c r="O31" s="342" t="s">
        <v>305</v>
      </c>
      <c r="P31" s="342" t="s">
        <v>306</v>
      </c>
      <c r="Q31" s="343"/>
      <c r="R31" s="344">
        <v>0.94</v>
      </c>
      <c r="S31" s="344"/>
      <c r="T31" s="344"/>
      <c r="U31" s="344">
        <v>11.28559733</v>
      </c>
      <c r="V31" s="335">
        <f t="shared" si="2"/>
        <v>0.94</v>
      </c>
      <c r="W31" s="336">
        <f t="shared" si="3"/>
        <v>11.28559733</v>
      </c>
      <c r="X31" s="337" t="str">
        <f t="shared" si="1"/>
        <v>F</v>
      </c>
      <c r="Y31" s="376" t="s">
        <v>745</v>
      </c>
      <c r="Z31" s="377">
        <v>39.225000000000001</v>
      </c>
      <c r="AA31" s="377">
        <v>40.4</v>
      </c>
      <c r="AB31" s="377">
        <v>45</v>
      </c>
      <c r="AC31" s="377">
        <v>31.1</v>
      </c>
      <c r="AD31" s="377">
        <v>6.5331845221147624</v>
      </c>
      <c r="AE31" s="376">
        <v>4</v>
      </c>
      <c r="AF31" s="271"/>
      <c r="AG31" s="271"/>
      <c r="AH31" s="352"/>
      <c r="AI31" s="352"/>
      <c r="AJ31" s="352"/>
      <c r="AK31" s="352"/>
      <c r="AL31" s="352"/>
      <c r="AM31" s="352"/>
    </row>
    <row r="32" spans="1:39" s="338" customFormat="1" ht="15" customHeight="1">
      <c r="A32" s="330"/>
      <c r="B32" s="331" t="s">
        <v>410</v>
      </c>
      <c r="C32" s="332">
        <v>2014</v>
      </c>
      <c r="D32" s="330"/>
      <c r="E32" s="333" t="s">
        <v>18</v>
      </c>
      <c r="F32" s="330"/>
      <c r="G32" s="330"/>
      <c r="H32" s="330" t="s">
        <v>422</v>
      </c>
      <c r="I32" s="330"/>
      <c r="J32" s="334" t="s">
        <v>598</v>
      </c>
      <c r="K32" s="334" t="s">
        <v>709</v>
      </c>
      <c r="L32" s="331" t="s">
        <v>598</v>
      </c>
      <c r="M32" s="330" t="s">
        <v>517</v>
      </c>
      <c r="N32" s="331" t="s">
        <v>423</v>
      </c>
      <c r="O32" s="330"/>
      <c r="P32" s="330"/>
      <c r="Q32" s="335"/>
      <c r="R32" s="335">
        <v>0.93799999999999994</v>
      </c>
      <c r="S32" s="335">
        <v>22.9</v>
      </c>
      <c r="T32" s="335"/>
      <c r="U32" s="335"/>
      <c r="V32" s="335">
        <f t="shared" si="2"/>
        <v>0.93799999999999994</v>
      </c>
      <c r="W32" s="336">
        <f>+S32</f>
        <v>22.9</v>
      </c>
      <c r="X32" s="337" t="str">
        <f t="shared" si="1"/>
        <v>F</v>
      </c>
      <c r="Y32" s="271"/>
      <c r="Z32" s="271"/>
      <c r="AA32" s="271"/>
      <c r="AB32" s="271"/>
      <c r="AC32" s="271"/>
      <c r="AD32" s="271"/>
      <c r="AE32" s="271"/>
      <c r="AF32" s="271"/>
      <c r="AG32" s="271"/>
    </row>
    <row r="33" spans="1:39" s="338" customFormat="1" ht="15" customHeight="1">
      <c r="A33" s="339">
        <v>181</v>
      </c>
      <c r="B33" s="339" t="s">
        <v>251</v>
      </c>
      <c r="C33" s="339">
        <v>2009</v>
      </c>
      <c r="D33" s="340" t="s">
        <v>252</v>
      </c>
      <c r="E33" s="341" t="s">
        <v>18</v>
      </c>
      <c r="F33" s="342" t="s">
        <v>300</v>
      </c>
      <c r="G33" s="339" t="s">
        <v>290</v>
      </c>
      <c r="H33" s="341" t="s">
        <v>291</v>
      </c>
      <c r="I33" s="330"/>
      <c r="J33" s="341" t="s">
        <v>598</v>
      </c>
      <c r="K33" s="341" t="s">
        <v>691</v>
      </c>
      <c r="L33" s="342" t="s">
        <v>597</v>
      </c>
      <c r="M33" s="342" t="s">
        <v>518</v>
      </c>
      <c r="N33" s="342" t="s">
        <v>125</v>
      </c>
      <c r="O33" s="342"/>
      <c r="P33" s="342" t="s">
        <v>302</v>
      </c>
      <c r="Q33" s="343"/>
      <c r="R33" s="344">
        <v>0.93600000000000005</v>
      </c>
      <c r="S33" s="344"/>
      <c r="T33" s="344"/>
      <c r="U33" s="344">
        <v>12.21546695</v>
      </c>
      <c r="V33" s="335">
        <f t="shared" si="2"/>
        <v>0.93600000000000005</v>
      </c>
      <c r="W33" s="336">
        <f>+U33</f>
        <v>12.21546695</v>
      </c>
      <c r="X33" s="337" t="str">
        <f t="shared" si="1"/>
        <v>F</v>
      </c>
      <c r="Y33" s="271" t="s">
        <v>758</v>
      </c>
      <c r="Z33" s="271"/>
      <c r="AA33" s="271"/>
      <c r="AB33" s="271"/>
      <c r="AC33" s="271"/>
      <c r="AD33" s="271"/>
      <c r="AE33" s="271"/>
      <c r="AF33" s="271"/>
      <c r="AG33" s="271"/>
      <c r="AH33" s="352"/>
      <c r="AI33" s="352"/>
      <c r="AJ33" s="352"/>
      <c r="AK33" s="352"/>
      <c r="AL33" s="352"/>
      <c r="AM33" s="352"/>
    </row>
    <row r="34" spans="1:39" s="338" customFormat="1" ht="15" customHeight="1">
      <c r="A34" s="339">
        <v>181</v>
      </c>
      <c r="B34" s="339" t="s">
        <v>251</v>
      </c>
      <c r="C34" s="339">
        <v>2009</v>
      </c>
      <c r="D34" s="340" t="s">
        <v>252</v>
      </c>
      <c r="E34" s="341" t="s">
        <v>18</v>
      </c>
      <c r="F34" s="342" t="s">
        <v>300</v>
      </c>
      <c r="G34" s="339" t="s">
        <v>287</v>
      </c>
      <c r="H34" s="341" t="s">
        <v>124</v>
      </c>
      <c r="I34" s="330"/>
      <c r="J34" s="341" t="s">
        <v>598</v>
      </c>
      <c r="K34" s="341" t="s">
        <v>598</v>
      </c>
      <c r="L34" s="331" t="s">
        <v>598</v>
      </c>
      <c r="M34" s="330" t="s">
        <v>526</v>
      </c>
      <c r="N34" s="342" t="s">
        <v>319</v>
      </c>
      <c r="O34" s="342" t="s">
        <v>249</v>
      </c>
      <c r="P34" s="342" t="s">
        <v>322</v>
      </c>
      <c r="Q34" s="343"/>
      <c r="R34" s="344">
        <v>0.93600000000000005</v>
      </c>
      <c r="S34" s="344"/>
      <c r="T34" s="344"/>
      <c r="U34" s="344">
        <v>11.376634170000001</v>
      </c>
      <c r="V34" s="335">
        <f t="shared" si="2"/>
        <v>0.93600000000000005</v>
      </c>
      <c r="W34" s="336">
        <f>+U34</f>
        <v>11.376634170000001</v>
      </c>
      <c r="X34" s="337" t="str">
        <f t="shared" ref="X34:X54" si="4">IF(V34&lt;&gt;"",IF(V34&lt;0.9,"S","F"),"")</f>
        <v>F</v>
      </c>
      <c r="Y34" s="271"/>
      <c r="Z34" s="271"/>
      <c r="AA34" s="271"/>
      <c r="AB34" s="271"/>
      <c r="AC34" s="271"/>
      <c r="AD34" s="271"/>
      <c r="AE34" s="271"/>
      <c r="AF34" s="271"/>
      <c r="AG34" s="271"/>
    </row>
    <row r="35" spans="1:39" s="352" customFormat="1" ht="15" customHeight="1">
      <c r="A35" s="339">
        <v>181</v>
      </c>
      <c r="B35" s="339" t="s">
        <v>251</v>
      </c>
      <c r="C35" s="339">
        <v>2009</v>
      </c>
      <c r="D35" s="340" t="s">
        <v>252</v>
      </c>
      <c r="E35" s="341" t="s">
        <v>18</v>
      </c>
      <c r="F35" s="342" t="s">
        <v>283</v>
      </c>
      <c r="G35" s="339" t="s">
        <v>303</v>
      </c>
      <c r="H35" s="341" t="s">
        <v>132</v>
      </c>
      <c r="I35" s="330"/>
      <c r="J35" s="341" t="s">
        <v>598</v>
      </c>
      <c r="K35" s="341" t="s">
        <v>697</v>
      </c>
      <c r="L35" s="345" t="s">
        <v>591</v>
      </c>
      <c r="M35" s="345" t="s">
        <v>512</v>
      </c>
      <c r="N35" s="342" t="s">
        <v>304</v>
      </c>
      <c r="O35" s="342" t="s">
        <v>305</v>
      </c>
      <c r="P35" s="342" t="s">
        <v>307</v>
      </c>
      <c r="Q35" s="343"/>
      <c r="R35" s="344">
        <v>0.93400000000000005</v>
      </c>
      <c r="S35" s="344"/>
      <c r="T35" s="344"/>
      <c r="U35" s="344">
        <v>11.05382097</v>
      </c>
      <c r="V35" s="335">
        <f t="shared" ref="V35:V54" si="5">+R35</f>
        <v>0.93400000000000005</v>
      </c>
      <c r="W35" s="336">
        <f>+U35</f>
        <v>11.05382097</v>
      </c>
      <c r="X35" s="337" t="str">
        <f t="shared" si="4"/>
        <v>F</v>
      </c>
      <c r="Y35" s="330"/>
      <c r="Z35" s="330"/>
      <c r="AA35" s="330"/>
      <c r="AB35" s="330"/>
      <c r="AC35" s="330"/>
      <c r="AD35" s="330"/>
      <c r="AE35" s="330"/>
      <c r="AF35" s="338"/>
      <c r="AG35" s="338"/>
      <c r="AH35" s="338"/>
      <c r="AI35" s="338"/>
      <c r="AJ35" s="338"/>
      <c r="AK35" s="338"/>
      <c r="AL35" s="338"/>
      <c r="AM35" s="338"/>
    </row>
    <row r="36" spans="1:39" s="338" customFormat="1" ht="15" customHeight="1">
      <c r="A36" s="339">
        <v>181</v>
      </c>
      <c r="B36" s="339" t="s">
        <v>251</v>
      </c>
      <c r="C36" s="339">
        <v>2009</v>
      </c>
      <c r="D36" s="340" t="s">
        <v>252</v>
      </c>
      <c r="E36" s="341" t="s">
        <v>18</v>
      </c>
      <c r="F36" s="342" t="s">
        <v>295</v>
      </c>
      <c r="G36" s="339" t="s">
        <v>290</v>
      </c>
      <c r="H36" s="341" t="s">
        <v>291</v>
      </c>
      <c r="I36" s="330"/>
      <c r="J36" s="341" t="s">
        <v>598</v>
      </c>
      <c r="K36" s="341" t="s">
        <v>691</v>
      </c>
      <c r="L36" s="342" t="s">
        <v>597</v>
      </c>
      <c r="M36" s="342" t="s">
        <v>518</v>
      </c>
      <c r="N36" s="342" t="s">
        <v>125</v>
      </c>
      <c r="O36" s="342"/>
      <c r="P36" s="342" t="s">
        <v>297</v>
      </c>
      <c r="Q36" s="343"/>
      <c r="R36" s="344">
        <v>0.93200000000000005</v>
      </c>
      <c r="S36" s="344"/>
      <c r="T36" s="344"/>
      <c r="U36" s="344">
        <v>21.922610509999998</v>
      </c>
      <c r="V36" s="335">
        <f t="shared" si="5"/>
        <v>0.93200000000000005</v>
      </c>
      <c r="W36" s="336">
        <f>+U36</f>
        <v>21.922610509999998</v>
      </c>
      <c r="X36" s="337" t="str">
        <f t="shared" si="4"/>
        <v>F</v>
      </c>
      <c r="Y36" s="330"/>
      <c r="Z36" s="330"/>
      <c r="AA36" s="330"/>
      <c r="AB36" s="330"/>
      <c r="AC36" s="330"/>
      <c r="AD36" s="330"/>
      <c r="AE36" s="330"/>
      <c r="AF36" s="352"/>
      <c r="AG36" s="352"/>
      <c r="AH36" s="352"/>
      <c r="AI36" s="352"/>
      <c r="AJ36" s="352"/>
      <c r="AK36" s="352"/>
      <c r="AL36" s="352"/>
      <c r="AM36" s="352"/>
    </row>
    <row r="37" spans="1:39" s="338" customFormat="1" ht="15" customHeight="1">
      <c r="A37" s="330"/>
      <c r="B37" s="331" t="s">
        <v>410</v>
      </c>
      <c r="C37" s="332">
        <v>2014</v>
      </c>
      <c r="D37" s="330"/>
      <c r="E37" s="333" t="s">
        <v>18</v>
      </c>
      <c r="F37" s="330"/>
      <c r="G37" s="330"/>
      <c r="H37" s="330" t="s">
        <v>422</v>
      </c>
      <c r="I37" s="330"/>
      <c r="J37" s="334" t="s">
        <v>598</v>
      </c>
      <c r="K37" s="334" t="s">
        <v>709</v>
      </c>
      <c r="L37" s="331" t="s">
        <v>598</v>
      </c>
      <c r="M37" s="330" t="s">
        <v>517</v>
      </c>
      <c r="N37" s="331" t="s">
        <v>423</v>
      </c>
      <c r="O37" s="330"/>
      <c r="P37" s="330"/>
      <c r="Q37" s="335"/>
      <c r="R37" s="335">
        <v>0.93100000000000005</v>
      </c>
      <c r="S37" s="335">
        <v>27.9</v>
      </c>
      <c r="T37" s="335"/>
      <c r="U37" s="335"/>
      <c r="V37" s="335">
        <f t="shared" si="5"/>
        <v>0.93100000000000005</v>
      </c>
      <c r="W37" s="336">
        <f>+S37</f>
        <v>27.9</v>
      </c>
      <c r="X37" s="337" t="str">
        <f t="shared" si="4"/>
        <v>F</v>
      </c>
      <c r="Y37" s="330"/>
      <c r="Z37" s="330"/>
      <c r="AA37" s="330"/>
      <c r="AB37" s="330"/>
      <c r="AC37" s="330"/>
      <c r="AD37" s="330"/>
      <c r="AE37" s="330"/>
    </row>
    <row r="38" spans="1:39" s="338" customFormat="1" ht="15" customHeight="1">
      <c r="A38" s="330"/>
      <c r="B38" s="331" t="s">
        <v>419</v>
      </c>
      <c r="C38" s="332">
        <v>2013</v>
      </c>
      <c r="D38" s="330"/>
      <c r="E38" s="333" t="s">
        <v>18</v>
      </c>
      <c r="F38" s="330"/>
      <c r="G38" s="330"/>
      <c r="H38" s="330" t="s">
        <v>124</v>
      </c>
      <c r="I38" s="330"/>
      <c r="J38" s="334" t="s">
        <v>598</v>
      </c>
      <c r="K38" s="334" t="s">
        <v>708</v>
      </c>
      <c r="L38" s="342" t="s">
        <v>590</v>
      </c>
      <c r="M38" s="330" t="s">
        <v>513</v>
      </c>
      <c r="N38" s="331" t="s">
        <v>421</v>
      </c>
      <c r="O38" s="330"/>
      <c r="P38" s="330"/>
      <c r="Q38" s="335"/>
      <c r="R38" s="335">
        <v>0.93</v>
      </c>
      <c r="S38" s="335"/>
      <c r="T38" s="335"/>
      <c r="U38" s="335">
        <v>23.2</v>
      </c>
      <c r="V38" s="335">
        <f t="shared" si="5"/>
        <v>0.93</v>
      </c>
      <c r="W38" s="336">
        <f>+U38</f>
        <v>23.2</v>
      </c>
      <c r="X38" s="337" t="str">
        <f t="shared" si="4"/>
        <v>F</v>
      </c>
    </row>
    <row r="39" spans="1:39" s="338" customFormat="1" ht="15" customHeight="1">
      <c r="A39" s="339">
        <v>181</v>
      </c>
      <c r="B39" s="339" t="s">
        <v>251</v>
      </c>
      <c r="C39" s="339">
        <v>2009</v>
      </c>
      <c r="D39" s="340" t="s">
        <v>252</v>
      </c>
      <c r="E39" s="340" t="s">
        <v>18</v>
      </c>
      <c r="F39" s="345" t="s">
        <v>286</v>
      </c>
      <c r="G39" s="339" t="s">
        <v>298</v>
      </c>
      <c r="H39" s="340" t="s">
        <v>223</v>
      </c>
      <c r="I39" s="330"/>
      <c r="J39" s="340" t="s">
        <v>598</v>
      </c>
      <c r="K39" s="340" t="s">
        <v>691</v>
      </c>
      <c r="L39" s="342" t="s">
        <v>597</v>
      </c>
      <c r="M39" s="342" t="s">
        <v>518</v>
      </c>
      <c r="N39" s="345" t="s">
        <v>125</v>
      </c>
      <c r="O39" s="345"/>
      <c r="P39" s="345" t="s">
        <v>299</v>
      </c>
      <c r="Q39" s="343"/>
      <c r="R39" s="346">
        <v>0.92800000000000005</v>
      </c>
      <c r="S39" s="346"/>
      <c r="T39" s="346"/>
      <c r="U39" s="346">
        <v>15.63727323</v>
      </c>
      <c r="V39" s="335">
        <f t="shared" si="5"/>
        <v>0.92800000000000005</v>
      </c>
      <c r="W39" s="336">
        <f>+U39</f>
        <v>15.63727323</v>
      </c>
      <c r="X39" s="337" t="str">
        <f t="shared" si="4"/>
        <v>F</v>
      </c>
    </row>
    <row r="40" spans="1:39" s="352" customFormat="1" ht="15" customHeight="1">
      <c r="A40" s="339">
        <v>181</v>
      </c>
      <c r="B40" s="339" t="s">
        <v>251</v>
      </c>
      <c r="C40" s="339">
        <v>2009</v>
      </c>
      <c r="D40" s="340" t="s">
        <v>252</v>
      </c>
      <c r="E40" s="341" t="s">
        <v>18</v>
      </c>
      <c r="F40" s="342" t="s">
        <v>286</v>
      </c>
      <c r="G40" s="339" t="s">
        <v>290</v>
      </c>
      <c r="H40" s="341" t="s">
        <v>291</v>
      </c>
      <c r="I40" s="330"/>
      <c r="J40" s="341" t="s">
        <v>598</v>
      </c>
      <c r="K40" s="341" t="s">
        <v>697</v>
      </c>
      <c r="L40" s="342" t="s">
        <v>599</v>
      </c>
      <c r="M40" s="345" t="s">
        <v>523</v>
      </c>
      <c r="N40" s="342" t="s">
        <v>304</v>
      </c>
      <c r="O40" s="342"/>
      <c r="P40" s="342" t="s">
        <v>310</v>
      </c>
      <c r="Q40" s="343"/>
      <c r="R40" s="344">
        <v>0.91800000000000004</v>
      </c>
      <c r="S40" s="344"/>
      <c r="T40" s="344"/>
      <c r="U40" s="344">
        <v>11.45380153</v>
      </c>
      <c r="V40" s="335">
        <f t="shared" si="5"/>
        <v>0.91800000000000004</v>
      </c>
      <c r="W40" s="336">
        <f>+U40</f>
        <v>11.45380153</v>
      </c>
      <c r="X40" s="337" t="str">
        <f t="shared" si="4"/>
        <v>F</v>
      </c>
      <c r="AG40" s="338"/>
      <c r="AH40" s="338"/>
      <c r="AI40" s="338"/>
      <c r="AJ40" s="338"/>
      <c r="AK40" s="338"/>
      <c r="AL40" s="338"/>
      <c r="AM40" s="338"/>
    </row>
    <row r="41" spans="1:39" s="352" customFormat="1" ht="15" customHeight="1">
      <c r="A41" s="339">
        <v>181</v>
      </c>
      <c r="B41" s="339" t="s">
        <v>251</v>
      </c>
      <c r="C41" s="339">
        <v>2009</v>
      </c>
      <c r="D41" s="340" t="s">
        <v>252</v>
      </c>
      <c r="E41" s="341" t="s">
        <v>18</v>
      </c>
      <c r="F41" s="342" t="s">
        <v>295</v>
      </c>
      <c r="G41" s="339" t="s">
        <v>311</v>
      </c>
      <c r="H41" s="341" t="s">
        <v>291</v>
      </c>
      <c r="I41" s="330"/>
      <c r="J41" s="341" t="s">
        <v>598</v>
      </c>
      <c r="K41" s="341" t="s">
        <v>598</v>
      </c>
      <c r="L41" s="331" t="s">
        <v>598</v>
      </c>
      <c r="M41" s="330" t="s">
        <v>527</v>
      </c>
      <c r="N41" s="342" t="s">
        <v>312</v>
      </c>
      <c r="O41" s="342" t="s">
        <v>45</v>
      </c>
      <c r="P41" s="342" t="s">
        <v>313</v>
      </c>
      <c r="Q41" s="343"/>
      <c r="R41" s="344">
        <v>0.91500000000000004</v>
      </c>
      <c r="S41" s="344"/>
      <c r="T41" s="344"/>
      <c r="U41" s="344">
        <v>16.166176419999999</v>
      </c>
      <c r="V41" s="335">
        <f t="shared" si="5"/>
        <v>0.91500000000000004</v>
      </c>
      <c r="W41" s="336">
        <f>+U41</f>
        <v>16.166176419999999</v>
      </c>
      <c r="X41" s="337" t="str">
        <f t="shared" si="4"/>
        <v>F</v>
      </c>
      <c r="AG41" s="338"/>
      <c r="AH41" s="338"/>
      <c r="AI41" s="338"/>
      <c r="AJ41" s="338"/>
      <c r="AK41" s="338"/>
      <c r="AL41" s="338"/>
      <c r="AM41" s="338"/>
    </row>
    <row r="42" spans="1:39" s="338" customFormat="1" ht="15" customHeight="1">
      <c r="A42" s="381"/>
      <c r="B42" s="331" t="s">
        <v>410</v>
      </c>
      <c r="C42" s="332">
        <v>2014</v>
      </c>
      <c r="D42" s="381"/>
      <c r="E42" s="333" t="s">
        <v>18</v>
      </c>
      <c r="F42" s="381"/>
      <c r="G42" s="381"/>
      <c r="H42" s="381" t="s">
        <v>422</v>
      </c>
      <c r="I42" s="381"/>
      <c r="J42" s="381"/>
      <c r="K42" s="381"/>
      <c r="L42" s="331" t="s">
        <v>598</v>
      </c>
      <c r="M42" s="381" t="s">
        <v>517</v>
      </c>
      <c r="N42" s="331" t="s">
        <v>423</v>
      </c>
      <c r="O42" s="381"/>
      <c r="P42" s="381"/>
      <c r="Q42" s="349"/>
      <c r="R42" s="349">
        <v>0.91300000000000003</v>
      </c>
      <c r="S42" s="349"/>
      <c r="T42" s="349">
        <v>66.2</v>
      </c>
      <c r="U42" s="349"/>
      <c r="V42" s="349">
        <f t="shared" si="5"/>
        <v>0.91300000000000003</v>
      </c>
      <c r="W42" s="349">
        <f>+T42</f>
        <v>66.2</v>
      </c>
      <c r="X42" s="337" t="str">
        <f t="shared" si="4"/>
        <v>F</v>
      </c>
      <c r="Y42" s="381"/>
      <c r="Z42" s="381"/>
      <c r="AA42" s="381"/>
      <c r="AB42" s="381"/>
      <c r="AC42" s="381"/>
      <c r="AD42" s="381"/>
      <c r="AE42" s="381"/>
      <c r="AF42" s="383"/>
      <c r="AG42" s="383"/>
      <c r="AH42" s="383"/>
      <c r="AI42" s="383"/>
      <c r="AJ42" s="383"/>
      <c r="AK42" s="383"/>
      <c r="AL42" s="383"/>
      <c r="AM42" s="383"/>
    </row>
    <row r="43" spans="1:39" s="338" customFormat="1" ht="15" customHeight="1">
      <c r="A43" s="339">
        <v>181</v>
      </c>
      <c r="B43" s="339" t="s">
        <v>251</v>
      </c>
      <c r="C43" s="339">
        <v>2009</v>
      </c>
      <c r="D43" s="340" t="s">
        <v>252</v>
      </c>
      <c r="E43" s="341" t="s">
        <v>18</v>
      </c>
      <c r="F43" s="342" t="s">
        <v>300</v>
      </c>
      <c r="G43" s="339" t="s">
        <v>287</v>
      </c>
      <c r="H43" s="341" t="s">
        <v>124</v>
      </c>
      <c r="I43" s="330"/>
      <c r="J43" s="341" t="s">
        <v>598</v>
      </c>
      <c r="K43" s="341" t="s">
        <v>598</v>
      </c>
      <c r="L43" s="331" t="s">
        <v>598</v>
      </c>
      <c r="M43" s="330" t="s">
        <v>525</v>
      </c>
      <c r="N43" s="342" t="s">
        <v>319</v>
      </c>
      <c r="O43" s="342" t="s">
        <v>320</v>
      </c>
      <c r="P43" s="342" t="s">
        <v>321</v>
      </c>
      <c r="Q43" s="343"/>
      <c r="R43" s="344">
        <v>0.90400000000000003</v>
      </c>
      <c r="S43" s="344"/>
      <c r="T43" s="344"/>
      <c r="U43" s="344">
        <v>10.364889679999999</v>
      </c>
      <c r="V43" s="335">
        <f t="shared" si="5"/>
        <v>0.90400000000000003</v>
      </c>
      <c r="W43" s="336">
        <f t="shared" ref="W43:W48" si="6">+U43</f>
        <v>10.364889679999999</v>
      </c>
      <c r="X43" s="337" t="str">
        <f t="shared" si="4"/>
        <v>F</v>
      </c>
    </row>
    <row r="44" spans="1:39" s="338" customFormat="1" ht="15" customHeight="1">
      <c r="A44" s="330"/>
      <c r="B44" s="331" t="s">
        <v>409</v>
      </c>
      <c r="C44" s="332">
        <v>2015</v>
      </c>
      <c r="D44" s="330"/>
      <c r="E44" s="333" t="s">
        <v>424</v>
      </c>
      <c r="F44" s="330"/>
      <c r="G44" s="330"/>
      <c r="H44" s="330" t="s">
        <v>132</v>
      </c>
      <c r="I44" s="330"/>
      <c r="J44" s="334" t="s">
        <v>598</v>
      </c>
      <c r="K44" s="334" t="s">
        <v>709</v>
      </c>
      <c r="L44" s="331" t="s">
        <v>598</v>
      </c>
      <c r="M44" s="330" t="s">
        <v>425</v>
      </c>
      <c r="N44" s="331"/>
      <c r="O44" s="334" t="s">
        <v>416</v>
      </c>
      <c r="P44" s="330"/>
      <c r="Q44" s="335"/>
      <c r="R44" s="335">
        <v>0.90100000000000002</v>
      </c>
      <c r="S44" s="335"/>
      <c r="T44" s="335"/>
      <c r="U44" s="335">
        <v>24</v>
      </c>
      <c r="V44" s="335">
        <f t="shared" si="5"/>
        <v>0.90100000000000002</v>
      </c>
      <c r="W44" s="336">
        <f t="shared" si="6"/>
        <v>24</v>
      </c>
      <c r="X44" s="337" t="str">
        <f t="shared" si="4"/>
        <v>F</v>
      </c>
    </row>
    <row r="45" spans="1:39" s="338" customFormat="1" ht="15" customHeight="1">
      <c r="A45" s="330"/>
      <c r="B45" s="331" t="s">
        <v>409</v>
      </c>
      <c r="C45" s="332">
        <v>2015</v>
      </c>
      <c r="D45" s="330"/>
      <c r="E45" s="333" t="s">
        <v>424</v>
      </c>
      <c r="F45" s="330"/>
      <c r="G45" s="330"/>
      <c r="H45" s="330" t="s">
        <v>138</v>
      </c>
      <c r="I45" s="330"/>
      <c r="J45" s="334" t="s">
        <v>598</v>
      </c>
      <c r="K45" s="334" t="s">
        <v>709</v>
      </c>
      <c r="L45" s="331" t="s">
        <v>598</v>
      </c>
      <c r="M45" s="330" t="s">
        <v>425</v>
      </c>
      <c r="N45" s="331"/>
      <c r="O45" s="334" t="s">
        <v>415</v>
      </c>
      <c r="P45" s="330"/>
      <c r="Q45" s="335"/>
      <c r="R45" s="335">
        <v>0.90100000000000002</v>
      </c>
      <c r="S45" s="335"/>
      <c r="T45" s="335"/>
      <c r="U45" s="335">
        <v>20</v>
      </c>
      <c r="V45" s="335">
        <f t="shared" si="5"/>
        <v>0.90100000000000002</v>
      </c>
      <c r="W45" s="336">
        <f t="shared" si="6"/>
        <v>20</v>
      </c>
      <c r="X45" s="337" t="str">
        <f t="shared" si="4"/>
        <v>F</v>
      </c>
    </row>
    <row r="46" spans="1:39" s="338" customFormat="1" ht="15" customHeight="1">
      <c r="A46" s="330"/>
      <c r="B46" s="331" t="s">
        <v>409</v>
      </c>
      <c r="C46" s="332">
        <v>2015</v>
      </c>
      <c r="D46" s="330"/>
      <c r="E46" s="333" t="s">
        <v>18</v>
      </c>
      <c r="F46" s="330"/>
      <c r="G46" s="330"/>
      <c r="H46" s="330" t="s">
        <v>132</v>
      </c>
      <c r="I46" s="330"/>
      <c r="J46" s="334" t="s">
        <v>598</v>
      </c>
      <c r="K46" s="334" t="s">
        <v>709</v>
      </c>
      <c r="L46" s="331" t="s">
        <v>598</v>
      </c>
      <c r="M46" s="330" t="s">
        <v>425</v>
      </c>
      <c r="N46" s="331"/>
      <c r="O46" s="334" t="s">
        <v>416</v>
      </c>
      <c r="P46" s="330"/>
      <c r="Q46" s="335"/>
      <c r="R46" s="335">
        <v>0.89600000000000002</v>
      </c>
      <c r="S46" s="335"/>
      <c r="T46" s="335"/>
      <c r="U46" s="335">
        <v>25</v>
      </c>
      <c r="V46" s="335">
        <f t="shared" si="5"/>
        <v>0.89600000000000002</v>
      </c>
      <c r="W46" s="336">
        <f t="shared" si="6"/>
        <v>25</v>
      </c>
      <c r="X46" s="337" t="str">
        <f t="shared" si="4"/>
        <v>S</v>
      </c>
    </row>
    <row r="47" spans="1:39" s="352" customFormat="1" ht="15" customHeight="1">
      <c r="A47" s="330"/>
      <c r="B47" s="331" t="s">
        <v>409</v>
      </c>
      <c r="C47" s="332">
        <v>2015</v>
      </c>
      <c r="D47" s="330"/>
      <c r="E47" s="333" t="s">
        <v>18</v>
      </c>
      <c r="F47" s="330"/>
      <c r="G47" s="330"/>
      <c r="H47" s="330" t="s">
        <v>132</v>
      </c>
      <c r="I47" s="330"/>
      <c r="J47" s="334" t="s">
        <v>598</v>
      </c>
      <c r="K47" s="334" t="s">
        <v>709</v>
      </c>
      <c r="L47" s="331" t="s">
        <v>598</v>
      </c>
      <c r="M47" s="330" t="s">
        <v>425</v>
      </c>
      <c r="N47" s="331"/>
      <c r="O47" s="334" t="s">
        <v>415</v>
      </c>
      <c r="P47" s="330"/>
      <c r="Q47" s="335"/>
      <c r="R47" s="335">
        <v>0.89600000000000002</v>
      </c>
      <c r="S47" s="335"/>
      <c r="T47" s="335"/>
      <c r="U47" s="335">
        <v>23</v>
      </c>
      <c r="V47" s="335">
        <f t="shared" si="5"/>
        <v>0.89600000000000002</v>
      </c>
      <c r="W47" s="336">
        <f t="shared" si="6"/>
        <v>23</v>
      </c>
      <c r="X47" s="337" t="str">
        <f t="shared" si="4"/>
        <v>S</v>
      </c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</row>
    <row r="48" spans="1:39" s="338" customFormat="1" ht="15" customHeight="1">
      <c r="A48" s="330"/>
      <c r="B48" s="331" t="s">
        <v>419</v>
      </c>
      <c r="C48" s="332">
        <v>2013</v>
      </c>
      <c r="D48" s="330"/>
      <c r="E48" s="333" t="s">
        <v>18</v>
      </c>
      <c r="F48" s="330"/>
      <c r="G48" s="330"/>
      <c r="H48" s="330" t="s">
        <v>124</v>
      </c>
      <c r="I48" s="330"/>
      <c r="J48" s="334" t="s">
        <v>598</v>
      </c>
      <c r="K48" s="334" t="s">
        <v>708</v>
      </c>
      <c r="L48" s="342" t="s">
        <v>590</v>
      </c>
      <c r="M48" s="330" t="s">
        <v>513</v>
      </c>
      <c r="N48" s="331" t="s">
        <v>421</v>
      </c>
      <c r="O48" s="330"/>
      <c r="P48" s="330"/>
      <c r="Q48" s="335"/>
      <c r="R48" s="335">
        <v>0.88</v>
      </c>
      <c r="S48" s="335"/>
      <c r="T48" s="335"/>
      <c r="U48" s="335">
        <v>31.1</v>
      </c>
      <c r="V48" s="335">
        <f t="shared" si="5"/>
        <v>0.88</v>
      </c>
      <c r="W48" s="336">
        <f t="shared" si="6"/>
        <v>31.1</v>
      </c>
      <c r="X48" s="337" t="str">
        <f t="shared" si="4"/>
        <v>S</v>
      </c>
      <c r="Y48" s="352"/>
      <c r="Z48" s="354"/>
      <c r="AA48" s="354"/>
      <c r="AB48" s="354"/>
      <c r="AC48" s="354"/>
      <c r="AD48" s="354"/>
      <c r="AE48" s="354"/>
    </row>
    <row r="49" spans="1:39" s="338" customFormat="1" ht="15" customHeight="1">
      <c r="A49" s="381"/>
      <c r="B49" s="331" t="s">
        <v>410</v>
      </c>
      <c r="C49" s="332">
        <v>2014</v>
      </c>
      <c r="D49" s="381"/>
      <c r="E49" s="333" t="s">
        <v>18</v>
      </c>
      <c r="F49" s="381"/>
      <c r="G49" s="381"/>
      <c r="H49" s="381" t="s">
        <v>422</v>
      </c>
      <c r="I49" s="381"/>
      <c r="J49" s="381"/>
      <c r="K49" s="381"/>
      <c r="L49" s="331" t="s">
        <v>598</v>
      </c>
      <c r="M49" s="381" t="s">
        <v>517</v>
      </c>
      <c r="N49" s="331" t="s">
        <v>423</v>
      </c>
      <c r="O49" s="381"/>
      <c r="P49" s="381"/>
      <c r="Q49" s="349"/>
      <c r="R49" s="349">
        <v>0.871</v>
      </c>
      <c r="S49" s="349"/>
      <c r="T49" s="349">
        <v>96.9</v>
      </c>
      <c r="U49" s="349"/>
      <c r="V49" s="349">
        <f t="shared" si="5"/>
        <v>0.871</v>
      </c>
      <c r="W49" s="387">
        <f>+T49</f>
        <v>96.9</v>
      </c>
      <c r="X49" s="337" t="str">
        <f t="shared" si="4"/>
        <v>S</v>
      </c>
      <c r="Y49" s="381"/>
      <c r="Z49" s="381"/>
      <c r="AA49" s="381"/>
      <c r="AB49" s="381"/>
      <c r="AC49" s="381"/>
      <c r="AD49" s="381"/>
      <c r="AE49" s="381"/>
      <c r="AF49" s="383"/>
      <c r="AG49" s="383"/>
      <c r="AH49" s="383"/>
      <c r="AI49" s="383"/>
      <c r="AJ49" s="383"/>
      <c r="AK49" s="383"/>
      <c r="AL49" s="383"/>
      <c r="AM49" s="383"/>
    </row>
    <row r="50" spans="1:39" s="338" customFormat="1" ht="15" customHeight="1">
      <c r="A50" s="330"/>
      <c r="B50" s="331" t="s">
        <v>419</v>
      </c>
      <c r="C50" s="332">
        <v>2013</v>
      </c>
      <c r="D50" s="330"/>
      <c r="E50" s="333" t="s">
        <v>18</v>
      </c>
      <c r="F50" s="330"/>
      <c r="G50" s="330"/>
      <c r="H50" s="330" t="s">
        <v>124</v>
      </c>
      <c r="I50" s="330"/>
      <c r="J50" s="334" t="s">
        <v>598</v>
      </c>
      <c r="K50" s="334" t="s">
        <v>708</v>
      </c>
      <c r="L50" s="342" t="s">
        <v>590</v>
      </c>
      <c r="M50" s="330" t="s">
        <v>513</v>
      </c>
      <c r="N50" s="331" t="s">
        <v>421</v>
      </c>
      <c r="O50" s="330"/>
      <c r="P50" s="330"/>
      <c r="Q50" s="335"/>
      <c r="R50" s="335">
        <v>0.82</v>
      </c>
      <c r="S50" s="335"/>
      <c r="T50" s="335"/>
      <c r="U50" s="335">
        <v>36.799999999999997</v>
      </c>
      <c r="V50" s="335">
        <f t="shared" si="5"/>
        <v>0.82</v>
      </c>
      <c r="W50" s="336">
        <f>+U50</f>
        <v>36.799999999999997</v>
      </c>
      <c r="X50" s="337" t="str">
        <f t="shared" si="4"/>
        <v>S</v>
      </c>
      <c r="Y50" s="330"/>
      <c r="Z50" s="330"/>
      <c r="AA50" s="330"/>
      <c r="AB50" s="330"/>
      <c r="AC50" s="330"/>
      <c r="AD50" s="330"/>
      <c r="AE50" s="330"/>
    </row>
    <row r="51" spans="1:39" s="338" customFormat="1" ht="15" customHeight="1">
      <c r="A51" s="381"/>
      <c r="B51" s="331" t="s">
        <v>410</v>
      </c>
      <c r="C51" s="332">
        <v>2014</v>
      </c>
      <c r="D51" s="381"/>
      <c r="E51" s="333" t="s">
        <v>18</v>
      </c>
      <c r="F51" s="381"/>
      <c r="G51" s="381"/>
      <c r="H51" s="381" t="s">
        <v>422</v>
      </c>
      <c r="I51" s="381"/>
      <c r="J51" s="381"/>
      <c r="K51" s="381"/>
      <c r="L51" s="331" t="s">
        <v>598</v>
      </c>
      <c r="M51" s="381" t="s">
        <v>517</v>
      </c>
      <c r="N51" s="331" t="s">
        <v>423</v>
      </c>
      <c r="O51" s="381"/>
      <c r="P51" s="381"/>
      <c r="Q51" s="349"/>
      <c r="R51" s="349">
        <v>0.81699999999999995</v>
      </c>
      <c r="S51" s="349"/>
      <c r="T51" s="349">
        <v>85.5</v>
      </c>
      <c r="U51" s="349"/>
      <c r="V51" s="349">
        <f t="shared" si="5"/>
        <v>0.81699999999999995</v>
      </c>
      <c r="W51" s="387">
        <f>+T51</f>
        <v>85.5</v>
      </c>
      <c r="X51" s="337" t="str">
        <f t="shared" si="4"/>
        <v>S</v>
      </c>
      <c r="Y51" s="381"/>
      <c r="Z51" s="381"/>
      <c r="AA51" s="381"/>
      <c r="AB51" s="381"/>
      <c r="AC51" s="381"/>
      <c r="AD51" s="381"/>
      <c r="AE51" s="381"/>
      <c r="AF51" s="383"/>
      <c r="AG51" s="383"/>
      <c r="AH51" s="383"/>
      <c r="AI51" s="383"/>
      <c r="AJ51" s="383"/>
      <c r="AK51" s="383"/>
      <c r="AL51" s="383"/>
      <c r="AM51" s="383"/>
    </row>
    <row r="52" spans="1:39" s="338" customFormat="1" ht="15" customHeight="1">
      <c r="A52" s="381"/>
      <c r="B52" s="331" t="s">
        <v>410</v>
      </c>
      <c r="C52" s="332">
        <v>2014</v>
      </c>
      <c r="D52" s="381"/>
      <c r="E52" s="333" t="s">
        <v>18</v>
      </c>
      <c r="F52" s="381"/>
      <c r="G52" s="381"/>
      <c r="H52" s="381" t="s">
        <v>422</v>
      </c>
      <c r="I52" s="381"/>
      <c r="J52" s="381"/>
      <c r="K52" s="381"/>
      <c r="L52" s="331" t="s">
        <v>598</v>
      </c>
      <c r="M52" s="381" t="s">
        <v>517</v>
      </c>
      <c r="N52" s="331" t="s">
        <v>423</v>
      </c>
      <c r="O52" s="381"/>
      <c r="P52" s="381"/>
      <c r="Q52" s="349"/>
      <c r="R52" s="349">
        <v>0.78200000000000003</v>
      </c>
      <c r="S52" s="349"/>
      <c r="T52" s="349">
        <v>191</v>
      </c>
      <c r="U52" s="349"/>
      <c r="V52" s="349">
        <f t="shared" si="5"/>
        <v>0.78200000000000003</v>
      </c>
      <c r="W52" s="387">
        <f>+T52</f>
        <v>191</v>
      </c>
      <c r="X52" s="337" t="str">
        <f t="shared" si="4"/>
        <v>S</v>
      </c>
      <c r="Y52" s="381"/>
      <c r="Z52" s="381"/>
      <c r="AA52" s="381"/>
      <c r="AB52" s="381"/>
      <c r="AC52" s="381"/>
      <c r="AD52" s="381"/>
      <c r="AE52" s="381"/>
      <c r="AF52" s="383"/>
      <c r="AG52" s="383"/>
      <c r="AH52" s="383"/>
      <c r="AI52" s="383"/>
      <c r="AJ52" s="383"/>
      <c r="AK52" s="383"/>
      <c r="AL52" s="383"/>
      <c r="AM52" s="383"/>
    </row>
    <row r="53" spans="1:39" s="338" customFormat="1" ht="15" customHeight="1">
      <c r="A53" s="330"/>
      <c r="B53" s="331" t="s">
        <v>419</v>
      </c>
      <c r="C53" s="332">
        <v>2013</v>
      </c>
      <c r="D53" s="330"/>
      <c r="E53" s="333" t="s">
        <v>18</v>
      </c>
      <c r="F53" s="330"/>
      <c r="G53" s="330"/>
      <c r="H53" s="330" t="s">
        <v>124</v>
      </c>
      <c r="I53" s="330"/>
      <c r="J53" s="334" t="s">
        <v>598</v>
      </c>
      <c r="K53" s="334" t="s">
        <v>708</v>
      </c>
      <c r="L53" s="342" t="s">
        <v>590</v>
      </c>
      <c r="M53" s="330" t="s">
        <v>513</v>
      </c>
      <c r="N53" s="331" t="s">
        <v>421</v>
      </c>
      <c r="O53" s="330"/>
      <c r="P53" s="330"/>
      <c r="Q53" s="335"/>
      <c r="R53" s="335">
        <v>0.78</v>
      </c>
      <c r="S53" s="335"/>
      <c r="T53" s="335"/>
      <c r="U53" s="335">
        <v>44</v>
      </c>
      <c r="V53" s="335">
        <f t="shared" si="5"/>
        <v>0.78</v>
      </c>
      <c r="W53" s="336">
        <f t="shared" ref="W53:W86" si="7">+U53</f>
        <v>44</v>
      </c>
      <c r="X53" s="337" t="str">
        <f t="shared" si="4"/>
        <v>S</v>
      </c>
      <c r="Y53" s="330"/>
      <c r="Z53" s="330"/>
      <c r="AA53" s="330"/>
      <c r="AB53" s="330"/>
      <c r="AC53" s="330"/>
      <c r="AD53" s="330"/>
      <c r="AE53" s="330"/>
    </row>
    <row r="54" spans="1:39" s="338" customFormat="1" ht="15" customHeight="1">
      <c r="A54" s="330"/>
      <c r="B54" s="331" t="s">
        <v>419</v>
      </c>
      <c r="C54" s="332">
        <v>2013</v>
      </c>
      <c r="D54" s="330"/>
      <c r="E54" s="333" t="s">
        <v>18</v>
      </c>
      <c r="F54" s="330"/>
      <c r="G54" s="330"/>
      <c r="H54" s="330" t="s">
        <v>124</v>
      </c>
      <c r="I54" s="330"/>
      <c r="J54" s="334" t="s">
        <v>598</v>
      </c>
      <c r="K54" s="334" t="s">
        <v>708</v>
      </c>
      <c r="L54" s="342" t="s">
        <v>590</v>
      </c>
      <c r="M54" s="330" t="s">
        <v>513</v>
      </c>
      <c r="N54" s="331" t="s">
        <v>421</v>
      </c>
      <c r="O54" s="330"/>
      <c r="P54" s="330"/>
      <c r="Q54" s="335"/>
      <c r="R54" s="335">
        <v>0.76</v>
      </c>
      <c r="S54" s="335"/>
      <c r="T54" s="335"/>
      <c r="U54" s="335">
        <v>45</v>
      </c>
      <c r="V54" s="335">
        <f t="shared" si="5"/>
        <v>0.76</v>
      </c>
      <c r="W54" s="336">
        <f t="shared" si="7"/>
        <v>45</v>
      </c>
      <c r="X54" s="337" t="str">
        <f t="shared" si="4"/>
        <v>S</v>
      </c>
      <c r="Y54" s="330"/>
      <c r="Z54" s="330"/>
      <c r="AA54" s="330"/>
      <c r="AB54" s="330"/>
      <c r="AC54" s="330"/>
      <c r="AD54" s="330"/>
      <c r="AE54" s="330"/>
    </row>
    <row r="55" spans="1:39" s="338" customFormat="1" ht="15" customHeight="1">
      <c r="A55" s="339">
        <v>142</v>
      </c>
      <c r="B55" s="340" t="s">
        <v>135</v>
      </c>
      <c r="C55" s="339">
        <v>2007</v>
      </c>
      <c r="D55" s="340" t="s">
        <v>136</v>
      </c>
      <c r="E55" s="339" t="s">
        <v>18</v>
      </c>
      <c r="F55" s="339">
        <v>2007</v>
      </c>
      <c r="G55" s="339" t="s">
        <v>124</v>
      </c>
      <c r="H55" s="339" t="s">
        <v>124</v>
      </c>
      <c r="I55" s="330"/>
      <c r="J55" s="348" t="s">
        <v>598</v>
      </c>
      <c r="K55" s="348" t="s">
        <v>691</v>
      </c>
      <c r="L55" s="342" t="s">
        <v>597</v>
      </c>
      <c r="M55" s="339" t="s">
        <v>515</v>
      </c>
      <c r="N55" s="339" t="s">
        <v>586</v>
      </c>
      <c r="O55" s="339"/>
      <c r="P55" s="339" t="s">
        <v>139</v>
      </c>
      <c r="Q55" s="343"/>
      <c r="R55" s="343"/>
      <c r="S55" s="343"/>
      <c r="T55" s="343"/>
      <c r="U55" s="343">
        <v>2.0699999999999998</v>
      </c>
      <c r="V55" s="335"/>
      <c r="W55" s="360">
        <f t="shared" si="7"/>
        <v>2.0699999999999998</v>
      </c>
      <c r="X55" s="337" t="s">
        <v>688</v>
      </c>
      <c r="Y55" s="330"/>
      <c r="Z55" s="330"/>
      <c r="AA55" s="330"/>
      <c r="AB55" s="330"/>
      <c r="AC55" s="330"/>
      <c r="AD55" s="330"/>
      <c r="AE55" s="330"/>
    </row>
    <row r="56" spans="1:39" s="338" customFormat="1" ht="15" customHeight="1">
      <c r="A56" s="339">
        <v>142</v>
      </c>
      <c r="B56" s="340" t="s">
        <v>135</v>
      </c>
      <c r="C56" s="339">
        <v>2007</v>
      </c>
      <c r="D56" s="340" t="s">
        <v>136</v>
      </c>
      <c r="E56" s="339" t="s">
        <v>18</v>
      </c>
      <c r="F56" s="339">
        <v>2007</v>
      </c>
      <c r="G56" s="339" t="s">
        <v>124</v>
      </c>
      <c r="H56" s="339" t="s">
        <v>124</v>
      </c>
      <c r="I56" s="330"/>
      <c r="J56" s="348" t="s">
        <v>598</v>
      </c>
      <c r="K56" s="348" t="s">
        <v>691</v>
      </c>
      <c r="L56" s="342" t="s">
        <v>597</v>
      </c>
      <c r="M56" s="339" t="s">
        <v>515</v>
      </c>
      <c r="N56" s="339" t="s">
        <v>586</v>
      </c>
      <c r="O56" s="339"/>
      <c r="P56" s="339" t="s">
        <v>138</v>
      </c>
      <c r="Q56" s="343"/>
      <c r="R56" s="343"/>
      <c r="S56" s="343"/>
      <c r="T56" s="343"/>
      <c r="U56" s="343">
        <v>6.49</v>
      </c>
      <c r="V56" s="335"/>
      <c r="W56" s="360">
        <f t="shared" si="7"/>
        <v>6.49</v>
      </c>
      <c r="X56" s="337" t="s">
        <v>687</v>
      </c>
      <c r="Y56" s="330"/>
      <c r="Z56" s="330"/>
      <c r="AA56" s="330"/>
      <c r="AB56" s="330"/>
      <c r="AC56" s="330"/>
      <c r="AD56" s="330"/>
      <c r="AE56" s="330"/>
    </row>
    <row r="57" spans="1:39" s="338" customFormat="1" ht="15" customHeight="1">
      <c r="A57" s="354"/>
      <c r="B57" s="355" t="s">
        <v>409</v>
      </c>
      <c r="C57" s="356">
        <v>2013</v>
      </c>
      <c r="D57" s="354"/>
      <c r="E57" s="357" t="s">
        <v>18</v>
      </c>
      <c r="F57" s="354"/>
      <c r="G57" s="354"/>
      <c r="H57" s="358" t="s">
        <v>291</v>
      </c>
      <c r="I57" s="330"/>
      <c r="J57" s="334" t="s">
        <v>598</v>
      </c>
      <c r="K57" s="334" t="s">
        <v>708</v>
      </c>
      <c r="L57" s="342" t="s">
        <v>590</v>
      </c>
      <c r="M57" s="354" t="s">
        <v>524</v>
      </c>
      <c r="N57" s="354"/>
      <c r="O57" s="358" t="s">
        <v>415</v>
      </c>
      <c r="P57" s="354"/>
      <c r="Q57" s="359"/>
      <c r="R57" s="359"/>
      <c r="S57" s="359"/>
      <c r="T57" s="359"/>
      <c r="U57" s="359">
        <v>80</v>
      </c>
      <c r="V57" s="348"/>
      <c r="W57" s="360">
        <f t="shared" si="7"/>
        <v>80</v>
      </c>
      <c r="X57" s="337" t="str">
        <f t="shared" ref="X57:X86" si="8">IF(V57&lt;&gt;"",IF(V57&lt;0.9,"S","F"),"")</f>
        <v/>
      </c>
      <c r="Y57" s="354"/>
      <c r="Z57" s="354"/>
      <c r="AA57" s="354"/>
      <c r="AB57" s="354"/>
      <c r="AC57" s="354"/>
      <c r="AD57" s="354"/>
      <c r="AE57" s="354"/>
    </row>
    <row r="58" spans="1:39" s="338" customFormat="1" ht="15" customHeight="1">
      <c r="A58" s="354"/>
      <c r="B58" s="355" t="s">
        <v>409</v>
      </c>
      <c r="C58" s="356">
        <v>2013</v>
      </c>
      <c r="D58" s="354"/>
      <c r="E58" s="357" t="s">
        <v>18</v>
      </c>
      <c r="F58" s="354"/>
      <c r="G58" s="354"/>
      <c r="H58" s="358" t="s">
        <v>291</v>
      </c>
      <c r="I58" s="330"/>
      <c r="J58" s="334" t="s">
        <v>598</v>
      </c>
      <c r="K58" s="334" t="s">
        <v>708</v>
      </c>
      <c r="L58" s="342" t="s">
        <v>590</v>
      </c>
      <c r="M58" s="354" t="s">
        <v>524</v>
      </c>
      <c r="N58" s="354"/>
      <c r="O58" s="361" t="s">
        <v>415</v>
      </c>
      <c r="P58" s="354"/>
      <c r="Q58" s="359"/>
      <c r="R58" s="359"/>
      <c r="S58" s="359"/>
      <c r="T58" s="359"/>
      <c r="U58" s="359">
        <v>73</v>
      </c>
      <c r="V58" s="348"/>
      <c r="W58" s="360">
        <f t="shared" si="7"/>
        <v>73</v>
      </c>
      <c r="X58" s="337" t="str">
        <f t="shared" si="8"/>
        <v/>
      </c>
      <c r="Y58" s="330"/>
      <c r="Z58" s="330"/>
      <c r="AA58" s="330"/>
      <c r="AB58" s="330"/>
      <c r="AC58" s="330"/>
      <c r="AD58" s="330"/>
      <c r="AE58" s="330"/>
    </row>
    <row r="59" spans="1:39" s="338" customFormat="1" ht="15" customHeight="1">
      <c r="A59" s="354"/>
      <c r="B59" s="355" t="s">
        <v>409</v>
      </c>
      <c r="C59" s="356">
        <v>2013</v>
      </c>
      <c r="D59" s="354"/>
      <c r="E59" s="357" t="s">
        <v>18</v>
      </c>
      <c r="F59" s="354"/>
      <c r="G59" s="354"/>
      <c r="H59" s="358" t="s">
        <v>291</v>
      </c>
      <c r="I59" s="330"/>
      <c r="J59" s="334" t="s">
        <v>598</v>
      </c>
      <c r="K59" s="334" t="s">
        <v>708</v>
      </c>
      <c r="L59" s="342" t="s">
        <v>590</v>
      </c>
      <c r="M59" s="354" t="s">
        <v>524</v>
      </c>
      <c r="N59" s="355"/>
      <c r="O59" s="358" t="s">
        <v>416</v>
      </c>
      <c r="P59" s="354"/>
      <c r="Q59" s="359"/>
      <c r="R59" s="359"/>
      <c r="S59" s="359"/>
      <c r="T59" s="359"/>
      <c r="U59" s="359">
        <v>70</v>
      </c>
      <c r="V59" s="348"/>
      <c r="W59" s="360">
        <f t="shared" si="7"/>
        <v>70</v>
      </c>
      <c r="X59" s="337" t="str">
        <f t="shared" si="8"/>
        <v/>
      </c>
      <c r="Y59" s="330"/>
      <c r="Z59" s="330"/>
      <c r="AA59" s="330"/>
      <c r="AB59" s="330"/>
      <c r="AC59" s="330"/>
      <c r="AD59" s="330"/>
      <c r="AE59" s="330"/>
    </row>
    <row r="60" spans="1:39" s="338" customFormat="1" ht="15" customHeight="1">
      <c r="A60" s="354"/>
      <c r="B60" s="355" t="s">
        <v>409</v>
      </c>
      <c r="C60" s="356">
        <v>2013</v>
      </c>
      <c r="D60" s="354"/>
      <c r="E60" s="357" t="s">
        <v>18</v>
      </c>
      <c r="F60" s="354"/>
      <c r="G60" s="354"/>
      <c r="H60" s="358" t="s">
        <v>291</v>
      </c>
      <c r="I60" s="330"/>
      <c r="J60" s="334" t="s">
        <v>598</v>
      </c>
      <c r="K60" s="334" t="s">
        <v>708</v>
      </c>
      <c r="L60" s="342" t="s">
        <v>590</v>
      </c>
      <c r="M60" s="354" t="s">
        <v>524</v>
      </c>
      <c r="N60" s="355"/>
      <c r="O60" s="358" t="s">
        <v>415</v>
      </c>
      <c r="P60" s="354"/>
      <c r="Q60" s="359"/>
      <c r="R60" s="359"/>
      <c r="S60" s="359"/>
      <c r="T60" s="359"/>
      <c r="U60" s="359">
        <v>60</v>
      </c>
      <c r="V60" s="348"/>
      <c r="W60" s="360">
        <f t="shared" si="7"/>
        <v>60</v>
      </c>
      <c r="X60" s="337" t="str">
        <f t="shared" si="8"/>
        <v/>
      </c>
      <c r="Y60" s="353"/>
      <c r="Z60" s="353"/>
      <c r="AA60" s="353"/>
      <c r="AB60" s="353"/>
      <c r="AC60" s="353"/>
      <c r="AD60" s="353"/>
      <c r="AE60" s="353"/>
    </row>
    <row r="61" spans="1:39" s="338" customFormat="1" ht="15" customHeight="1">
      <c r="A61" s="330"/>
      <c r="B61" s="331" t="s">
        <v>409</v>
      </c>
      <c r="C61" s="332">
        <v>2013</v>
      </c>
      <c r="D61" s="330"/>
      <c r="E61" s="333" t="s">
        <v>426</v>
      </c>
      <c r="F61" s="330"/>
      <c r="G61" s="330"/>
      <c r="H61" s="334" t="s">
        <v>291</v>
      </c>
      <c r="I61" s="330"/>
      <c r="J61" s="334" t="s">
        <v>598</v>
      </c>
      <c r="K61" s="334" t="s">
        <v>708</v>
      </c>
      <c r="L61" s="342" t="s">
        <v>590</v>
      </c>
      <c r="M61" s="330" t="s">
        <v>524</v>
      </c>
      <c r="N61" s="331"/>
      <c r="O61" s="334" t="s">
        <v>415</v>
      </c>
      <c r="P61" s="330"/>
      <c r="Q61" s="335"/>
      <c r="R61" s="335"/>
      <c r="S61" s="335"/>
      <c r="T61" s="335"/>
      <c r="U61" s="335">
        <v>58</v>
      </c>
      <c r="V61" s="348"/>
      <c r="W61" s="336">
        <f t="shared" si="7"/>
        <v>58</v>
      </c>
      <c r="X61" s="337" t="str">
        <f t="shared" si="8"/>
        <v/>
      </c>
      <c r="Y61" s="330"/>
      <c r="Z61" s="330"/>
      <c r="AA61" s="330"/>
      <c r="AB61" s="330"/>
      <c r="AC61" s="330"/>
      <c r="AD61" s="330"/>
      <c r="AE61" s="330"/>
    </row>
    <row r="62" spans="1:39" s="338" customFormat="1" ht="15" customHeight="1">
      <c r="A62" s="330"/>
      <c r="B62" s="331" t="s">
        <v>409</v>
      </c>
      <c r="C62" s="332">
        <v>2013</v>
      </c>
      <c r="D62" s="330"/>
      <c r="E62" s="333" t="s">
        <v>426</v>
      </c>
      <c r="F62" s="330"/>
      <c r="G62" s="330"/>
      <c r="H62" s="334" t="s">
        <v>124</v>
      </c>
      <c r="I62" s="330"/>
      <c r="J62" s="334" t="s">
        <v>598</v>
      </c>
      <c r="K62" s="334" t="s">
        <v>691</v>
      </c>
      <c r="L62" s="342" t="s">
        <v>597</v>
      </c>
      <c r="M62" s="339" t="s">
        <v>516</v>
      </c>
      <c r="N62" s="331"/>
      <c r="O62" s="334" t="s">
        <v>415</v>
      </c>
      <c r="P62" s="330"/>
      <c r="Q62" s="335"/>
      <c r="R62" s="335"/>
      <c r="S62" s="335"/>
      <c r="T62" s="335"/>
      <c r="U62" s="335">
        <v>43</v>
      </c>
      <c r="V62" s="348"/>
      <c r="W62" s="336">
        <f t="shared" si="7"/>
        <v>43</v>
      </c>
      <c r="X62" s="337" t="str">
        <f t="shared" si="8"/>
        <v/>
      </c>
      <c r="Y62" s="330"/>
      <c r="Z62" s="330"/>
      <c r="AA62" s="330"/>
      <c r="AB62" s="330"/>
      <c r="AC62" s="330"/>
      <c r="AD62" s="330"/>
      <c r="AE62" s="330"/>
    </row>
    <row r="63" spans="1:39" s="338" customFormat="1" ht="15" customHeight="1">
      <c r="A63" s="330"/>
      <c r="B63" s="331" t="s">
        <v>409</v>
      </c>
      <c r="C63" s="332">
        <v>2013</v>
      </c>
      <c r="D63" s="330"/>
      <c r="E63" s="333" t="s">
        <v>18</v>
      </c>
      <c r="F63" s="330"/>
      <c r="G63" s="330"/>
      <c r="H63" s="334" t="s">
        <v>291</v>
      </c>
      <c r="I63" s="330"/>
      <c r="J63" s="334" t="s">
        <v>598</v>
      </c>
      <c r="K63" s="334" t="s">
        <v>708</v>
      </c>
      <c r="L63" s="342" t="s">
        <v>590</v>
      </c>
      <c r="M63" s="330" t="s">
        <v>524</v>
      </c>
      <c r="N63" s="331"/>
      <c r="O63" s="334" t="s">
        <v>415</v>
      </c>
      <c r="P63" s="330"/>
      <c r="Q63" s="335"/>
      <c r="R63" s="335"/>
      <c r="S63" s="335"/>
      <c r="T63" s="335"/>
      <c r="U63" s="335">
        <v>43</v>
      </c>
      <c r="V63" s="348"/>
      <c r="W63" s="336">
        <f t="shared" si="7"/>
        <v>43</v>
      </c>
      <c r="X63" s="337" t="str">
        <f t="shared" si="8"/>
        <v/>
      </c>
      <c r="Y63" s="330"/>
      <c r="Z63" s="330"/>
      <c r="AA63" s="330"/>
      <c r="AB63" s="330"/>
      <c r="AC63" s="330"/>
      <c r="AD63" s="330"/>
      <c r="AE63" s="330"/>
    </row>
    <row r="64" spans="1:39" s="338" customFormat="1" ht="15" customHeight="1">
      <c r="A64" s="330"/>
      <c r="B64" s="331" t="s">
        <v>409</v>
      </c>
      <c r="C64" s="332">
        <v>2013</v>
      </c>
      <c r="D64" s="330"/>
      <c r="E64" s="333" t="s">
        <v>18</v>
      </c>
      <c r="F64" s="330"/>
      <c r="G64" s="330"/>
      <c r="H64" s="334" t="s">
        <v>291</v>
      </c>
      <c r="I64" s="330"/>
      <c r="J64" s="334" t="s">
        <v>598</v>
      </c>
      <c r="K64" s="334" t="s">
        <v>708</v>
      </c>
      <c r="L64" s="342" t="s">
        <v>590</v>
      </c>
      <c r="M64" s="330" t="s">
        <v>524</v>
      </c>
      <c r="N64" s="331"/>
      <c r="O64" s="334" t="s">
        <v>416</v>
      </c>
      <c r="P64" s="330"/>
      <c r="Q64" s="335"/>
      <c r="R64" s="335"/>
      <c r="S64" s="335"/>
      <c r="T64" s="335"/>
      <c r="U64" s="335">
        <v>42</v>
      </c>
      <c r="V64" s="348"/>
      <c r="W64" s="336">
        <f t="shared" si="7"/>
        <v>42</v>
      </c>
      <c r="X64" s="337" t="str">
        <f t="shared" si="8"/>
        <v/>
      </c>
      <c r="Y64" s="330"/>
      <c r="Z64" s="330"/>
      <c r="AA64" s="330"/>
      <c r="AB64" s="330"/>
      <c r="AC64" s="330"/>
      <c r="AD64" s="330"/>
      <c r="AE64" s="330"/>
    </row>
    <row r="65" spans="1:39" s="338" customFormat="1" ht="15" customHeight="1">
      <c r="A65" s="330"/>
      <c r="B65" s="331" t="s">
        <v>409</v>
      </c>
      <c r="C65" s="332">
        <v>2013</v>
      </c>
      <c r="D65" s="330"/>
      <c r="E65" s="333" t="s">
        <v>426</v>
      </c>
      <c r="F65" s="330"/>
      <c r="G65" s="330"/>
      <c r="H65" s="334" t="s">
        <v>291</v>
      </c>
      <c r="I65" s="330"/>
      <c r="J65" s="334" t="s">
        <v>598</v>
      </c>
      <c r="K65" s="334" t="s">
        <v>708</v>
      </c>
      <c r="L65" s="342" t="s">
        <v>590</v>
      </c>
      <c r="M65" s="330" t="s">
        <v>524</v>
      </c>
      <c r="N65" s="331"/>
      <c r="O65" s="334" t="s">
        <v>415</v>
      </c>
      <c r="P65" s="330"/>
      <c r="Q65" s="335"/>
      <c r="R65" s="335"/>
      <c r="S65" s="335"/>
      <c r="T65" s="335"/>
      <c r="U65" s="335">
        <v>40</v>
      </c>
      <c r="V65" s="348"/>
      <c r="W65" s="336">
        <f t="shared" si="7"/>
        <v>40</v>
      </c>
      <c r="X65" s="337" t="str">
        <f t="shared" si="8"/>
        <v/>
      </c>
      <c r="Y65" s="330"/>
      <c r="Z65" s="330"/>
      <c r="AA65" s="330"/>
      <c r="AB65" s="330"/>
      <c r="AC65" s="330"/>
      <c r="AD65" s="330"/>
      <c r="AE65" s="330"/>
    </row>
    <row r="66" spans="1:39" s="338" customFormat="1" ht="15" customHeight="1">
      <c r="A66" s="330"/>
      <c r="B66" s="331" t="s">
        <v>409</v>
      </c>
      <c r="C66" s="332">
        <v>2013</v>
      </c>
      <c r="D66" s="330"/>
      <c r="E66" s="333" t="s">
        <v>18</v>
      </c>
      <c r="F66" s="330"/>
      <c r="G66" s="330"/>
      <c r="H66" s="334" t="s">
        <v>291</v>
      </c>
      <c r="I66" s="330"/>
      <c r="J66" s="334" t="s">
        <v>598</v>
      </c>
      <c r="K66" s="334" t="s">
        <v>708</v>
      </c>
      <c r="L66" s="342" t="s">
        <v>590</v>
      </c>
      <c r="M66" s="330" t="s">
        <v>524</v>
      </c>
      <c r="N66" s="331"/>
      <c r="O66" s="334" t="s">
        <v>416</v>
      </c>
      <c r="P66" s="330"/>
      <c r="Q66" s="335"/>
      <c r="R66" s="335"/>
      <c r="S66" s="335"/>
      <c r="T66" s="335"/>
      <c r="U66" s="335">
        <v>39</v>
      </c>
      <c r="V66" s="348"/>
      <c r="W66" s="336">
        <f t="shared" si="7"/>
        <v>39</v>
      </c>
      <c r="X66" s="337" t="str">
        <f t="shared" si="8"/>
        <v/>
      </c>
      <c r="Y66" s="330"/>
      <c r="Z66" s="330"/>
      <c r="AA66" s="330"/>
      <c r="AB66" s="330"/>
      <c r="AC66" s="330"/>
      <c r="AD66" s="330"/>
      <c r="AE66" s="330"/>
    </row>
    <row r="67" spans="1:39" s="362" customFormat="1" ht="15" customHeight="1">
      <c r="A67" s="330"/>
      <c r="B67" s="331" t="s">
        <v>409</v>
      </c>
      <c r="C67" s="332">
        <v>2013</v>
      </c>
      <c r="D67" s="330"/>
      <c r="E67" s="333" t="s">
        <v>18</v>
      </c>
      <c r="F67" s="330"/>
      <c r="G67" s="330"/>
      <c r="H67" s="334" t="s">
        <v>291</v>
      </c>
      <c r="I67" s="330"/>
      <c r="J67" s="334" t="s">
        <v>598</v>
      </c>
      <c r="K67" s="334" t="s">
        <v>708</v>
      </c>
      <c r="L67" s="342" t="s">
        <v>590</v>
      </c>
      <c r="M67" s="330" t="s">
        <v>524</v>
      </c>
      <c r="N67" s="331"/>
      <c r="O67" s="334" t="s">
        <v>415</v>
      </c>
      <c r="P67" s="330"/>
      <c r="Q67" s="335"/>
      <c r="R67" s="335"/>
      <c r="S67" s="335"/>
      <c r="T67" s="335"/>
      <c r="U67" s="335">
        <v>39</v>
      </c>
      <c r="V67" s="348"/>
      <c r="W67" s="336">
        <f t="shared" si="7"/>
        <v>39</v>
      </c>
      <c r="X67" s="337" t="str">
        <f t="shared" si="8"/>
        <v/>
      </c>
      <c r="Y67" s="330"/>
      <c r="Z67" s="330"/>
      <c r="AA67" s="330"/>
      <c r="AB67" s="330"/>
      <c r="AC67" s="330"/>
      <c r="AD67" s="330"/>
      <c r="AE67" s="330"/>
      <c r="AF67" s="338"/>
      <c r="AG67" s="338"/>
      <c r="AH67" s="338"/>
      <c r="AI67" s="338"/>
      <c r="AJ67" s="338"/>
      <c r="AK67" s="338"/>
      <c r="AL67" s="338"/>
      <c r="AM67" s="338"/>
    </row>
    <row r="68" spans="1:39" s="362" customFormat="1" ht="15" customHeight="1">
      <c r="A68" s="330"/>
      <c r="B68" s="331" t="s">
        <v>409</v>
      </c>
      <c r="C68" s="332">
        <v>2013</v>
      </c>
      <c r="D68" s="330"/>
      <c r="E68" s="333" t="s">
        <v>18</v>
      </c>
      <c r="F68" s="330"/>
      <c r="G68" s="330"/>
      <c r="H68" s="334" t="s">
        <v>291</v>
      </c>
      <c r="I68" s="330"/>
      <c r="J68" s="334" t="s">
        <v>598</v>
      </c>
      <c r="K68" s="334" t="s">
        <v>708</v>
      </c>
      <c r="L68" s="342" t="s">
        <v>590</v>
      </c>
      <c r="M68" s="330" t="s">
        <v>524</v>
      </c>
      <c r="N68" s="331"/>
      <c r="O68" s="334" t="s">
        <v>415</v>
      </c>
      <c r="P68" s="330"/>
      <c r="Q68" s="335"/>
      <c r="R68" s="335"/>
      <c r="S68" s="335"/>
      <c r="T68" s="335"/>
      <c r="U68" s="335">
        <v>39</v>
      </c>
      <c r="V68" s="348"/>
      <c r="W68" s="336">
        <f t="shared" si="7"/>
        <v>39</v>
      </c>
      <c r="X68" s="337" t="str">
        <f t="shared" si="8"/>
        <v/>
      </c>
      <c r="Y68" s="330"/>
      <c r="Z68" s="330"/>
      <c r="AA68" s="330"/>
      <c r="AB68" s="330"/>
      <c r="AC68" s="330"/>
      <c r="AD68" s="330"/>
      <c r="AE68" s="330"/>
    </row>
    <row r="69" spans="1:39" s="362" customFormat="1" ht="15" customHeight="1">
      <c r="A69" s="330"/>
      <c r="B69" s="331" t="s">
        <v>409</v>
      </c>
      <c r="C69" s="332">
        <v>2013</v>
      </c>
      <c r="D69" s="330"/>
      <c r="E69" s="333" t="s">
        <v>18</v>
      </c>
      <c r="F69" s="330"/>
      <c r="G69" s="330"/>
      <c r="H69" s="334" t="s">
        <v>291</v>
      </c>
      <c r="I69" s="330"/>
      <c r="J69" s="334" t="s">
        <v>598</v>
      </c>
      <c r="K69" s="334" t="s">
        <v>708</v>
      </c>
      <c r="L69" s="342" t="s">
        <v>590</v>
      </c>
      <c r="M69" s="330" t="s">
        <v>524</v>
      </c>
      <c r="N69" s="331"/>
      <c r="O69" s="334" t="s">
        <v>415</v>
      </c>
      <c r="P69" s="330"/>
      <c r="Q69" s="335"/>
      <c r="R69" s="335"/>
      <c r="S69" s="335"/>
      <c r="T69" s="335"/>
      <c r="U69" s="335">
        <v>36</v>
      </c>
      <c r="V69" s="348"/>
      <c r="W69" s="336">
        <f t="shared" si="7"/>
        <v>36</v>
      </c>
      <c r="X69" s="337" t="str">
        <f t="shared" si="8"/>
        <v/>
      </c>
      <c r="Y69" s="330"/>
      <c r="Z69" s="330"/>
      <c r="AA69" s="330"/>
      <c r="AB69" s="330"/>
      <c r="AC69" s="330"/>
      <c r="AD69" s="330"/>
      <c r="AE69" s="330"/>
    </row>
    <row r="70" spans="1:39" s="362" customFormat="1" ht="15" customHeight="1">
      <c r="A70" s="330"/>
      <c r="B70" s="331" t="s">
        <v>409</v>
      </c>
      <c r="C70" s="332">
        <v>2013</v>
      </c>
      <c r="D70" s="330"/>
      <c r="E70" s="333" t="s">
        <v>424</v>
      </c>
      <c r="F70" s="330"/>
      <c r="G70" s="330"/>
      <c r="H70" s="334" t="s">
        <v>124</v>
      </c>
      <c r="I70" s="330"/>
      <c r="J70" s="334" t="s">
        <v>598</v>
      </c>
      <c r="K70" s="334" t="s">
        <v>691</v>
      </c>
      <c r="L70" s="342" t="s">
        <v>597</v>
      </c>
      <c r="M70" s="339" t="s">
        <v>516</v>
      </c>
      <c r="N70" s="331"/>
      <c r="O70" s="334" t="s">
        <v>415</v>
      </c>
      <c r="P70" s="330"/>
      <c r="Q70" s="335"/>
      <c r="R70" s="335"/>
      <c r="S70" s="335"/>
      <c r="T70" s="335"/>
      <c r="U70" s="335">
        <v>35</v>
      </c>
      <c r="V70" s="348"/>
      <c r="W70" s="336">
        <f t="shared" si="7"/>
        <v>35</v>
      </c>
      <c r="X70" s="337" t="str">
        <f t="shared" si="8"/>
        <v/>
      </c>
      <c r="Y70" s="330"/>
      <c r="Z70" s="330"/>
      <c r="AA70" s="330"/>
      <c r="AB70" s="330"/>
      <c r="AC70" s="330"/>
      <c r="AD70" s="330"/>
      <c r="AE70" s="330"/>
      <c r="AF70" s="338"/>
      <c r="AG70" s="338"/>
      <c r="AH70" s="338"/>
      <c r="AI70" s="338"/>
      <c r="AJ70" s="338"/>
      <c r="AK70" s="338"/>
      <c r="AL70" s="338"/>
      <c r="AM70" s="338"/>
    </row>
    <row r="71" spans="1:39" s="338" customFormat="1" ht="15" customHeight="1">
      <c r="A71" s="330"/>
      <c r="B71" s="331" t="s">
        <v>409</v>
      </c>
      <c r="C71" s="332">
        <v>2013</v>
      </c>
      <c r="D71" s="330"/>
      <c r="E71" s="333" t="s">
        <v>18</v>
      </c>
      <c r="F71" s="330"/>
      <c r="G71" s="330"/>
      <c r="H71" s="334" t="s">
        <v>291</v>
      </c>
      <c r="I71" s="330"/>
      <c r="J71" s="334" t="s">
        <v>598</v>
      </c>
      <c r="K71" s="334" t="s">
        <v>708</v>
      </c>
      <c r="L71" s="342" t="s">
        <v>590</v>
      </c>
      <c r="M71" s="330" t="s">
        <v>524</v>
      </c>
      <c r="N71" s="330"/>
      <c r="O71" s="334" t="s">
        <v>415</v>
      </c>
      <c r="P71" s="330"/>
      <c r="Q71" s="335"/>
      <c r="R71" s="335"/>
      <c r="S71" s="335"/>
      <c r="T71" s="335"/>
      <c r="U71" s="335">
        <v>35</v>
      </c>
      <c r="V71" s="348"/>
      <c r="W71" s="336">
        <f t="shared" si="7"/>
        <v>35</v>
      </c>
      <c r="X71" s="337" t="str">
        <f t="shared" si="8"/>
        <v/>
      </c>
      <c r="Y71" s="330"/>
      <c r="Z71" s="330"/>
      <c r="AA71" s="330"/>
      <c r="AB71" s="330"/>
      <c r="AC71" s="330"/>
      <c r="AD71" s="330"/>
      <c r="AE71" s="330"/>
      <c r="AF71" s="362"/>
      <c r="AG71" s="362"/>
      <c r="AH71" s="362"/>
      <c r="AI71" s="362"/>
      <c r="AJ71" s="362"/>
      <c r="AK71" s="362"/>
      <c r="AL71" s="362"/>
      <c r="AM71" s="362"/>
    </row>
    <row r="72" spans="1:39" s="338" customFormat="1" ht="15" customHeight="1">
      <c r="A72" s="330"/>
      <c r="B72" s="331" t="s">
        <v>409</v>
      </c>
      <c r="C72" s="332">
        <v>2013</v>
      </c>
      <c r="D72" s="330"/>
      <c r="E72" s="333" t="s">
        <v>18</v>
      </c>
      <c r="F72" s="330"/>
      <c r="G72" s="330"/>
      <c r="H72" s="334" t="s">
        <v>291</v>
      </c>
      <c r="I72" s="330"/>
      <c r="J72" s="334" t="s">
        <v>598</v>
      </c>
      <c r="K72" s="334" t="s">
        <v>708</v>
      </c>
      <c r="L72" s="342" t="s">
        <v>590</v>
      </c>
      <c r="M72" s="330" t="s">
        <v>524</v>
      </c>
      <c r="N72" s="331"/>
      <c r="O72" s="334" t="s">
        <v>415</v>
      </c>
      <c r="P72" s="330"/>
      <c r="Q72" s="335"/>
      <c r="R72" s="335"/>
      <c r="S72" s="335"/>
      <c r="T72" s="335"/>
      <c r="U72" s="335">
        <v>33</v>
      </c>
      <c r="V72" s="348"/>
      <c r="W72" s="336">
        <f t="shared" si="7"/>
        <v>33</v>
      </c>
      <c r="X72" s="337" t="str">
        <f t="shared" si="8"/>
        <v/>
      </c>
      <c r="Y72" s="330"/>
      <c r="Z72" s="330"/>
      <c r="AA72" s="330"/>
      <c r="AB72" s="330"/>
      <c r="AC72" s="330"/>
      <c r="AD72" s="330"/>
      <c r="AE72" s="330"/>
    </row>
    <row r="73" spans="1:39" s="338" customFormat="1" ht="15" customHeight="1">
      <c r="A73" s="330"/>
      <c r="B73" s="331" t="s">
        <v>409</v>
      </c>
      <c r="C73" s="332">
        <v>2013</v>
      </c>
      <c r="D73" s="330"/>
      <c r="E73" s="333" t="s">
        <v>424</v>
      </c>
      <c r="F73" s="330"/>
      <c r="G73" s="330"/>
      <c r="H73" s="334" t="s">
        <v>124</v>
      </c>
      <c r="I73" s="330"/>
      <c r="J73" s="334" t="s">
        <v>598</v>
      </c>
      <c r="K73" s="334" t="s">
        <v>691</v>
      </c>
      <c r="L73" s="342" t="s">
        <v>597</v>
      </c>
      <c r="M73" s="339" t="s">
        <v>516</v>
      </c>
      <c r="N73" s="331"/>
      <c r="O73" s="334" t="s">
        <v>416</v>
      </c>
      <c r="P73" s="330"/>
      <c r="Q73" s="335"/>
      <c r="R73" s="335"/>
      <c r="S73" s="335"/>
      <c r="T73" s="335"/>
      <c r="U73" s="335">
        <v>31</v>
      </c>
      <c r="V73" s="348"/>
      <c r="W73" s="336">
        <f t="shared" si="7"/>
        <v>31</v>
      </c>
      <c r="X73" s="337" t="str">
        <f t="shared" si="8"/>
        <v/>
      </c>
      <c r="Y73" s="330"/>
      <c r="Z73" s="330"/>
      <c r="AA73" s="330"/>
      <c r="AB73" s="330"/>
      <c r="AC73" s="330"/>
      <c r="AD73" s="330"/>
      <c r="AE73" s="330"/>
    </row>
    <row r="74" spans="1:39" s="338" customFormat="1" ht="15" customHeight="1">
      <c r="A74" s="330"/>
      <c r="B74" s="331" t="s">
        <v>409</v>
      </c>
      <c r="C74" s="332">
        <v>2013</v>
      </c>
      <c r="D74" s="330"/>
      <c r="E74" s="333" t="s">
        <v>18</v>
      </c>
      <c r="F74" s="330"/>
      <c r="G74" s="330"/>
      <c r="H74" s="334" t="s">
        <v>291</v>
      </c>
      <c r="I74" s="330"/>
      <c r="J74" s="334" t="s">
        <v>598</v>
      </c>
      <c r="K74" s="334" t="s">
        <v>708</v>
      </c>
      <c r="L74" s="342" t="s">
        <v>590</v>
      </c>
      <c r="M74" s="330" t="s">
        <v>524</v>
      </c>
      <c r="N74" s="331"/>
      <c r="O74" s="334" t="s">
        <v>415</v>
      </c>
      <c r="P74" s="330"/>
      <c r="Q74" s="335"/>
      <c r="R74" s="335"/>
      <c r="S74" s="335"/>
      <c r="T74" s="335"/>
      <c r="U74" s="335">
        <v>27</v>
      </c>
      <c r="V74" s="348"/>
      <c r="W74" s="336">
        <f t="shared" si="7"/>
        <v>27</v>
      </c>
      <c r="X74" s="337" t="str">
        <f t="shared" si="8"/>
        <v/>
      </c>
      <c r="Y74" s="330"/>
      <c r="Z74" s="330"/>
      <c r="AA74" s="330"/>
      <c r="AB74" s="330"/>
      <c r="AC74" s="330"/>
      <c r="AD74" s="330"/>
      <c r="AE74" s="330"/>
      <c r="AF74" s="362"/>
      <c r="AG74" s="362"/>
      <c r="AH74" s="362"/>
      <c r="AI74" s="362"/>
      <c r="AJ74" s="362"/>
      <c r="AK74" s="362"/>
      <c r="AL74" s="362"/>
      <c r="AM74" s="362"/>
    </row>
    <row r="75" spans="1:39" s="338" customFormat="1" ht="15" customHeight="1">
      <c r="A75" s="330"/>
      <c r="B75" s="331" t="s">
        <v>409</v>
      </c>
      <c r="C75" s="332">
        <v>2013</v>
      </c>
      <c r="D75" s="330"/>
      <c r="E75" s="333" t="s">
        <v>426</v>
      </c>
      <c r="F75" s="330"/>
      <c r="G75" s="330"/>
      <c r="H75" s="334" t="s">
        <v>124</v>
      </c>
      <c r="I75" s="330"/>
      <c r="J75" s="334" t="s">
        <v>598</v>
      </c>
      <c r="K75" s="334" t="s">
        <v>691</v>
      </c>
      <c r="L75" s="342" t="s">
        <v>597</v>
      </c>
      <c r="M75" s="339" t="s">
        <v>516</v>
      </c>
      <c r="N75" s="331"/>
      <c r="O75" s="334" t="s">
        <v>415</v>
      </c>
      <c r="P75" s="330"/>
      <c r="Q75" s="335"/>
      <c r="R75" s="335"/>
      <c r="S75" s="335"/>
      <c r="T75" s="335"/>
      <c r="U75" s="335">
        <v>26</v>
      </c>
      <c r="V75" s="348"/>
      <c r="W75" s="336">
        <f t="shared" si="7"/>
        <v>26</v>
      </c>
      <c r="X75" s="337" t="str">
        <f t="shared" si="8"/>
        <v/>
      </c>
      <c r="Y75" s="330"/>
      <c r="Z75" s="330"/>
      <c r="AA75" s="330"/>
      <c r="AB75" s="330"/>
      <c r="AC75" s="330"/>
      <c r="AD75" s="330"/>
      <c r="AE75" s="330"/>
    </row>
    <row r="76" spans="1:39" s="338" customFormat="1" ht="15" customHeight="1">
      <c r="A76" s="330"/>
      <c r="B76" s="331" t="s">
        <v>409</v>
      </c>
      <c r="C76" s="332">
        <v>2013</v>
      </c>
      <c r="D76" s="330"/>
      <c r="E76" s="333" t="s">
        <v>426</v>
      </c>
      <c r="F76" s="330"/>
      <c r="G76" s="330"/>
      <c r="H76" s="334" t="s">
        <v>124</v>
      </c>
      <c r="I76" s="330"/>
      <c r="J76" s="334" t="s">
        <v>598</v>
      </c>
      <c r="K76" s="334" t="s">
        <v>691</v>
      </c>
      <c r="L76" s="342" t="s">
        <v>597</v>
      </c>
      <c r="M76" s="339" t="s">
        <v>516</v>
      </c>
      <c r="N76" s="331"/>
      <c r="O76" s="334" t="s">
        <v>415</v>
      </c>
      <c r="P76" s="330"/>
      <c r="Q76" s="335"/>
      <c r="R76" s="335"/>
      <c r="S76" s="335"/>
      <c r="T76" s="335"/>
      <c r="U76" s="335">
        <v>21</v>
      </c>
      <c r="V76" s="348"/>
      <c r="W76" s="336">
        <f t="shared" si="7"/>
        <v>21</v>
      </c>
      <c r="X76" s="337" t="str">
        <f t="shared" si="8"/>
        <v/>
      </c>
      <c r="Y76" s="330"/>
      <c r="Z76" s="330"/>
      <c r="AA76" s="330"/>
      <c r="AB76" s="330"/>
      <c r="AC76" s="330"/>
      <c r="AD76" s="330"/>
      <c r="AE76" s="330"/>
    </row>
    <row r="77" spans="1:39" s="338" customFormat="1" ht="15" customHeight="1">
      <c r="A77" s="330"/>
      <c r="B77" s="331" t="s">
        <v>409</v>
      </c>
      <c r="C77" s="332">
        <v>2013</v>
      </c>
      <c r="D77" s="330"/>
      <c r="E77" s="333" t="s">
        <v>424</v>
      </c>
      <c r="F77" s="330"/>
      <c r="G77" s="330"/>
      <c r="H77" s="334" t="s">
        <v>124</v>
      </c>
      <c r="I77" s="330"/>
      <c r="J77" s="334" t="s">
        <v>598</v>
      </c>
      <c r="K77" s="334" t="s">
        <v>691</v>
      </c>
      <c r="L77" s="342" t="s">
        <v>597</v>
      </c>
      <c r="M77" s="339" t="s">
        <v>516</v>
      </c>
      <c r="N77" s="330"/>
      <c r="O77" s="334" t="s">
        <v>415</v>
      </c>
      <c r="P77" s="330"/>
      <c r="Q77" s="335"/>
      <c r="R77" s="335"/>
      <c r="S77" s="335"/>
      <c r="T77" s="335"/>
      <c r="U77" s="335">
        <v>20</v>
      </c>
      <c r="V77" s="348"/>
      <c r="W77" s="336">
        <f t="shared" si="7"/>
        <v>20</v>
      </c>
      <c r="X77" s="337" t="str">
        <f t="shared" si="8"/>
        <v/>
      </c>
      <c r="Y77" s="330"/>
      <c r="Z77" s="330"/>
      <c r="AA77" s="330"/>
      <c r="AB77" s="330"/>
      <c r="AC77" s="330"/>
      <c r="AD77" s="330"/>
      <c r="AE77" s="330"/>
      <c r="AF77" s="352"/>
      <c r="AG77" s="352"/>
      <c r="AH77" s="352"/>
      <c r="AI77" s="352"/>
      <c r="AJ77" s="352"/>
      <c r="AK77" s="352"/>
      <c r="AL77" s="352"/>
      <c r="AM77" s="352"/>
    </row>
    <row r="78" spans="1:39" s="338" customFormat="1" ht="15" customHeight="1">
      <c r="A78" s="330"/>
      <c r="B78" s="331" t="s">
        <v>409</v>
      </c>
      <c r="C78" s="332">
        <v>2013</v>
      </c>
      <c r="D78" s="330"/>
      <c r="E78" s="333" t="s">
        <v>426</v>
      </c>
      <c r="F78" s="330"/>
      <c r="G78" s="330"/>
      <c r="H78" s="334" t="s">
        <v>138</v>
      </c>
      <c r="I78" s="330"/>
      <c r="J78" s="334" t="s">
        <v>598</v>
      </c>
      <c r="K78" s="334" t="s">
        <v>708</v>
      </c>
      <c r="L78" s="342" t="s">
        <v>590</v>
      </c>
      <c r="M78" s="330" t="s">
        <v>524</v>
      </c>
      <c r="N78" s="331"/>
      <c r="O78" s="334" t="s">
        <v>415</v>
      </c>
      <c r="P78" s="330"/>
      <c r="Q78" s="335"/>
      <c r="R78" s="335"/>
      <c r="S78" s="335"/>
      <c r="T78" s="335"/>
      <c r="U78" s="335">
        <v>19</v>
      </c>
      <c r="V78" s="348"/>
      <c r="W78" s="336">
        <f t="shared" si="7"/>
        <v>19</v>
      </c>
      <c r="X78" s="337" t="str">
        <f t="shared" si="8"/>
        <v/>
      </c>
      <c r="Y78" s="330"/>
      <c r="Z78" s="330"/>
      <c r="AA78" s="330"/>
      <c r="AB78" s="330"/>
      <c r="AC78" s="330"/>
      <c r="AD78" s="330"/>
      <c r="AE78" s="330"/>
    </row>
    <row r="79" spans="1:39" s="338" customFormat="1" ht="15" customHeight="1">
      <c r="A79" s="330"/>
      <c r="B79" s="331" t="s">
        <v>409</v>
      </c>
      <c r="C79" s="332">
        <v>2013</v>
      </c>
      <c r="D79" s="330"/>
      <c r="E79" s="333" t="s">
        <v>424</v>
      </c>
      <c r="F79" s="330"/>
      <c r="G79" s="330"/>
      <c r="H79" s="334" t="s">
        <v>124</v>
      </c>
      <c r="I79" s="330"/>
      <c r="J79" s="334" t="s">
        <v>598</v>
      </c>
      <c r="K79" s="334" t="s">
        <v>691</v>
      </c>
      <c r="L79" s="342" t="s">
        <v>597</v>
      </c>
      <c r="M79" s="339" t="s">
        <v>516</v>
      </c>
      <c r="N79" s="331"/>
      <c r="O79" s="334" t="s">
        <v>416</v>
      </c>
      <c r="P79" s="330"/>
      <c r="Q79" s="335"/>
      <c r="R79" s="335"/>
      <c r="S79" s="335"/>
      <c r="T79" s="335"/>
      <c r="U79" s="335">
        <v>16</v>
      </c>
      <c r="V79" s="348"/>
      <c r="W79" s="336">
        <f t="shared" si="7"/>
        <v>16</v>
      </c>
      <c r="X79" s="337" t="str">
        <f t="shared" si="8"/>
        <v/>
      </c>
      <c r="Y79" s="330"/>
      <c r="Z79" s="330"/>
      <c r="AA79" s="330"/>
      <c r="AB79" s="330"/>
      <c r="AC79" s="330"/>
      <c r="AD79" s="330"/>
      <c r="AE79" s="330"/>
    </row>
    <row r="80" spans="1:39" s="338" customFormat="1">
      <c r="A80" s="330"/>
      <c r="B80" s="331" t="s">
        <v>409</v>
      </c>
      <c r="C80" s="332">
        <v>2013</v>
      </c>
      <c r="D80" s="330"/>
      <c r="E80" s="333" t="s">
        <v>424</v>
      </c>
      <c r="F80" s="330"/>
      <c r="G80" s="330"/>
      <c r="H80" s="334" t="s">
        <v>132</v>
      </c>
      <c r="I80" s="330"/>
      <c r="J80" s="334" t="s">
        <v>598</v>
      </c>
      <c r="K80" s="334" t="s">
        <v>708</v>
      </c>
      <c r="L80" s="342" t="s">
        <v>590</v>
      </c>
      <c r="M80" s="330" t="s">
        <v>524</v>
      </c>
      <c r="N80" s="331"/>
      <c r="O80" s="334" t="s">
        <v>416</v>
      </c>
      <c r="P80" s="330"/>
      <c r="Q80" s="335"/>
      <c r="R80" s="335"/>
      <c r="S80" s="335"/>
      <c r="T80" s="335"/>
      <c r="U80" s="335">
        <v>16</v>
      </c>
      <c r="V80" s="348"/>
      <c r="W80" s="336">
        <f t="shared" si="7"/>
        <v>16</v>
      </c>
      <c r="X80" s="337" t="str">
        <f t="shared" si="8"/>
        <v/>
      </c>
      <c r="Y80" s="330"/>
      <c r="Z80" s="330"/>
      <c r="AA80" s="330"/>
      <c r="AB80" s="330"/>
      <c r="AC80" s="330"/>
      <c r="AD80" s="330"/>
      <c r="AE80" s="330"/>
    </row>
    <row r="81" spans="1:39" s="338" customFormat="1">
      <c r="A81" s="330"/>
      <c r="B81" s="331" t="s">
        <v>409</v>
      </c>
      <c r="C81" s="332">
        <v>2013</v>
      </c>
      <c r="D81" s="330"/>
      <c r="E81" s="333" t="s">
        <v>426</v>
      </c>
      <c r="F81" s="330"/>
      <c r="G81" s="330"/>
      <c r="H81" s="334" t="s">
        <v>132</v>
      </c>
      <c r="I81" s="330"/>
      <c r="J81" s="334" t="s">
        <v>598</v>
      </c>
      <c r="K81" s="334" t="s">
        <v>708</v>
      </c>
      <c r="L81" s="342" t="s">
        <v>590</v>
      </c>
      <c r="M81" s="330" t="s">
        <v>524</v>
      </c>
      <c r="N81" s="331"/>
      <c r="O81" s="334" t="s">
        <v>415</v>
      </c>
      <c r="P81" s="330"/>
      <c r="Q81" s="335"/>
      <c r="R81" s="335"/>
      <c r="S81" s="335"/>
      <c r="T81" s="335"/>
      <c r="U81" s="335">
        <v>15</v>
      </c>
      <c r="V81" s="348"/>
      <c r="W81" s="336">
        <f t="shared" si="7"/>
        <v>15</v>
      </c>
      <c r="X81" s="337" t="str">
        <f t="shared" si="8"/>
        <v/>
      </c>
      <c r="Y81" s="330"/>
      <c r="Z81" s="330"/>
      <c r="AA81" s="330"/>
      <c r="AB81" s="330"/>
      <c r="AC81" s="330"/>
      <c r="AD81" s="330"/>
      <c r="AE81" s="330"/>
    </row>
    <row r="82" spans="1:39" s="338" customFormat="1">
      <c r="A82" s="330"/>
      <c r="B82" s="331" t="s">
        <v>409</v>
      </c>
      <c r="C82" s="332">
        <v>2013</v>
      </c>
      <c r="D82" s="330"/>
      <c r="E82" s="333" t="s">
        <v>424</v>
      </c>
      <c r="F82" s="330"/>
      <c r="G82" s="330"/>
      <c r="H82" s="334" t="s">
        <v>132</v>
      </c>
      <c r="I82" s="330"/>
      <c r="J82" s="334" t="s">
        <v>598</v>
      </c>
      <c r="K82" s="334" t="s">
        <v>708</v>
      </c>
      <c r="L82" s="342" t="s">
        <v>590</v>
      </c>
      <c r="M82" s="330" t="s">
        <v>524</v>
      </c>
      <c r="N82" s="330"/>
      <c r="O82" s="334" t="s">
        <v>416</v>
      </c>
      <c r="P82" s="330"/>
      <c r="Q82" s="335"/>
      <c r="R82" s="335"/>
      <c r="S82" s="335"/>
      <c r="T82" s="335"/>
      <c r="U82" s="335">
        <v>14</v>
      </c>
      <c r="V82" s="348"/>
      <c r="W82" s="336">
        <f t="shared" si="7"/>
        <v>14</v>
      </c>
      <c r="X82" s="337" t="str">
        <f t="shared" si="8"/>
        <v/>
      </c>
      <c r="Y82" s="330"/>
      <c r="Z82" s="330"/>
      <c r="AA82" s="330"/>
      <c r="AB82" s="330"/>
      <c r="AC82" s="330"/>
      <c r="AD82" s="330"/>
      <c r="AE82" s="330"/>
    </row>
    <row r="83" spans="1:39" s="383" customFormat="1" ht="15" customHeight="1">
      <c r="A83" s="330"/>
      <c r="B83" s="331" t="s">
        <v>409</v>
      </c>
      <c r="C83" s="332">
        <v>2013</v>
      </c>
      <c r="D83" s="330"/>
      <c r="E83" s="333" t="s">
        <v>424</v>
      </c>
      <c r="F83" s="330"/>
      <c r="G83" s="330"/>
      <c r="H83" s="334" t="s">
        <v>132</v>
      </c>
      <c r="I83" s="330"/>
      <c r="J83" s="334" t="s">
        <v>598</v>
      </c>
      <c r="K83" s="334" t="s">
        <v>708</v>
      </c>
      <c r="L83" s="342" t="s">
        <v>590</v>
      </c>
      <c r="M83" s="330" t="s">
        <v>524</v>
      </c>
      <c r="N83" s="331"/>
      <c r="O83" s="334" t="s">
        <v>415</v>
      </c>
      <c r="P83" s="330"/>
      <c r="Q83" s="335"/>
      <c r="R83" s="335"/>
      <c r="S83" s="335"/>
      <c r="T83" s="335"/>
      <c r="U83" s="335">
        <v>14</v>
      </c>
      <c r="V83" s="348"/>
      <c r="W83" s="336">
        <f t="shared" si="7"/>
        <v>14</v>
      </c>
      <c r="X83" s="337" t="str">
        <f t="shared" si="8"/>
        <v/>
      </c>
      <c r="Y83" s="330"/>
      <c r="Z83" s="330"/>
      <c r="AA83" s="330"/>
      <c r="AB83" s="330"/>
      <c r="AC83" s="330"/>
      <c r="AD83" s="330"/>
      <c r="AE83" s="330"/>
      <c r="AF83" s="338"/>
      <c r="AG83" s="338"/>
      <c r="AH83" s="338"/>
      <c r="AI83" s="338"/>
      <c r="AJ83" s="338"/>
      <c r="AK83" s="338"/>
      <c r="AL83" s="338"/>
      <c r="AM83" s="338"/>
    </row>
    <row r="84" spans="1:39" s="383" customFormat="1" ht="15" customHeight="1">
      <c r="A84" s="330"/>
      <c r="B84" s="331" t="s">
        <v>409</v>
      </c>
      <c r="C84" s="332">
        <v>2013</v>
      </c>
      <c r="D84" s="330"/>
      <c r="E84" s="333" t="s">
        <v>424</v>
      </c>
      <c r="F84" s="330"/>
      <c r="G84" s="330"/>
      <c r="H84" s="334" t="s">
        <v>124</v>
      </c>
      <c r="I84" s="330"/>
      <c r="J84" s="334" t="s">
        <v>598</v>
      </c>
      <c r="K84" s="334" t="s">
        <v>691</v>
      </c>
      <c r="L84" s="342" t="s">
        <v>597</v>
      </c>
      <c r="M84" s="339" t="s">
        <v>516</v>
      </c>
      <c r="N84" s="331"/>
      <c r="O84" s="334" t="s">
        <v>415</v>
      </c>
      <c r="P84" s="330"/>
      <c r="Q84" s="335"/>
      <c r="R84" s="335"/>
      <c r="S84" s="335"/>
      <c r="T84" s="335"/>
      <c r="U84" s="335">
        <v>13</v>
      </c>
      <c r="V84" s="348"/>
      <c r="W84" s="336">
        <f t="shared" si="7"/>
        <v>13</v>
      </c>
      <c r="X84" s="337" t="str">
        <f t="shared" si="8"/>
        <v/>
      </c>
      <c r="Y84" s="330"/>
      <c r="Z84" s="330"/>
      <c r="AA84" s="330"/>
      <c r="AB84" s="330"/>
      <c r="AC84" s="330"/>
      <c r="AD84" s="330"/>
      <c r="AE84" s="330"/>
      <c r="AF84" s="338"/>
      <c r="AG84" s="338"/>
      <c r="AH84" s="338"/>
      <c r="AI84" s="338"/>
      <c r="AJ84" s="338"/>
      <c r="AK84" s="338"/>
      <c r="AL84" s="338"/>
      <c r="AM84" s="338"/>
    </row>
    <row r="85" spans="1:39" s="383" customFormat="1" ht="15" customHeight="1">
      <c r="A85" s="330"/>
      <c r="B85" s="331" t="s">
        <v>409</v>
      </c>
      <c r="C85" s="332">
        <v>2013</v>
      </c>
      <c r="D85" s="330"/>
      <c r="E85" s="333" t="s">
        <v>424</v>
      </c>
      <c r="F85" s="330"/>
      <c r="G85" s="330"/>
      <c r="H85" s="334" t="s">
        <v>138</v>
      </c>
      <c r="I85" s="330"/>
      <c r="J85" s="334" t="s">
        <v>598</v>
      </c>
      <c r="K85" s="334" t="s">
        <v>708</v>
      </c>
      <c r="L85" s="342" t="s">
        <v>590</v>
      </c>
      <c r="M85" s="330" t="s">
        <v>524</v>
      </c>
      <c r="N85" s="330"/>
      <c r="O85" s="334" t="s">
        <v>415</v>
      </c>
      <c r="P85" s="330"/>
      <c r="Q85" s="335"/>
      <c r="R85" s="335"/>
      <c r="S85" s="335"/>
      <c r="T85" s="335"/>
      <c r="U85" s="335">
        <v>13</v>
      </c>
      <c r="V85" s="348"/>
      <c r="W85" s="336">
        <f t="shared" si="7"/>
        <v>13</v>
      </c>
      <c r="X85" s="337" t="str">
        <f t="shared" si="8"/>
        <v/>
      </c>
      <c r="Y85" s="330"/>
      <c r="Z85" s="330"/>
      <c r="AA85" s="330"/>
      <c r="AB85" s="330"/>
      <c r="AC85" s="330"/>
      <c r="AD85" s="330"/>
      <c r="AE85" s="330"/>
      <c r="AF85" s="338"/>
      <c r="AG85" s="338"/>
      <c r="AH85" s="338"/>
      <c r="AI85" s="338"/>
      <c r="AJ85" s="338"/>
      <c r="AK85" s="338"/>
      <c r="AL85" s="338"/>
      <c r="AM85" s="338"/>
    </row>
    <row r="86" spans="1:39" s="383" customFormat="1" ht="15" customHeight="1">
      <c r="A86" s="330"/>
      <c r="B86" s="331" t="s">
        <v>409</v>
      </c>
      <c r="C86" s="332">
        <v>2013</v>
      </c>
      <c r="D86" s="330"/>
      <c r="E86" s="333" t="s">
        <v>426</v>
      </c>
      <c r="F86" s="330"/>
      <c r="G86" s="330"/>
      <c r="H86" s="334" t="s">
        <v>132</v>
      </c>
      <c r="I86" s="330"/>
      <c r="J86" s="334" t="s">
        <v>598</v>
      </c>
      <c r="K86" s="334" t="s">
        <v>708</v>
      </c>
      <c r="L86" s="342" t="s">
        <v>590</v>
      </c>
      <c r="M86" s="330" t="s">
        <v>524</v>
      </c>
      <c r="N86" s="331"/>
      <c r="O86" s="334" t="s">
        <v>415</v>
      </c>
      <c r="P86" s="330"/>
      <c r="Q86" s="335"/>
      <c r="R86" s="335"/>
      <c r="S86" s="335"/>
      <c r="T86" s="335"/>
      <c r="U86" s="335">
        <v>12</v>
      </c>
      <c r="V86" s="348"/>
      <c r="W86" s="336">
        <f t="shared" si="7"/>
        <v>12</v>
      </c>
      <c r="X86" s="337" t="str">
        <f t="shared" si="8"/>
        <v/>
      </c>
      <c r="Y86" s="330"/>
      <c r="Z86" s="330"/>
      <c r="AA86" s="330"/>
      <c r="AB86" s="330"/>
      <c r="AC86" s="330"/>
      <c r="AD86" s="330"/>
      <c r="AE86" s="330"/>
      <c r="AF86" s="338"/>
      <c r="AG86" s="338"/>
      <c r="AH86" s="338"/>
      <c r="AI86" s="338"/>
      <c r="AJ86" s="338"/>
      <c r="AK86" s="338"/>
      <c r="AL86" s="338"/>
      <c r="AM86" s="338"/>
    </row>
    <row r="87" spans="1:39" s="383" customFormat="1" ht="15" customHeight="1">
      <c r="A87" s="331"/>
      <c r="B87" s="332" t="s">
        <v>383</v>
      </c>
      <c r="C87" s="332">
        <v>2005</v>
      </c>
      <c r="D87" s="331"/>
      <c r="E87" s="341" t="s">
        <v>18</v>
      </c>
      <c r="F87" s="331"/>
      <c r="G87" s="332"/>
      <c r="H87" s="331" t="s">
        <v>223</v>
      </c>
      <c r="I87" s="331"/>
      <c r="J87" s="331"/>
      <c r="K87" s="331"/>
      <c r="L87" s="331" t="s">
        <v>598</v>
      </c>
      <c r="M87" s="381" t="s">
        <v>517</v>
      </c>
      <c r="N87" s="331"/>
      <c r="O87" s="331"/>
      <c r="P87" s="331"/>
      <c r="Q87" s="349"/>
      <c r="R87" s="382"/>
      <c r="S87" s="349"/>
      <c r="T87" s="382">
        <v>1.1453</v>
      </c>
      <c r="U87" s="349"/>
      <c r="V87" s="349"/>
      <c r="W87" s="349">
        <f>+T87</f>
        <v>1.1453</v>
      </c>
      <c r="X87" s="337" t="str">
        <f t="shared" ref="X87:X88" si="9">IF(V87&lt;&gt;"",IF(V87&lt;0.9,"S","F"),"")</f>
        <v/>
      </c>
      <c r="Y87" s="381"/>
      <c r="Z87" s="381"/>
      <c r="AA87" s="381"/>
      <c r="AB87" s="381"/>
      <c r="AC87" s="381"/>
      <c r="AD87" s="381"/>
      <c r="AE87" s="381"/>
    </row>
    <row r="88" spans="1:39" s="383" customFormat="1" ht="15" customHeight="1">
      <c r="A88" s="331"/>
      <c r="B88" s="332" t="s">
        <v>383</v>
      </c>
      <c r="C88" s="332">
        <v>2005</v>
      </c>
      <c r="D88" s="331"/>
      <c r="E88" s="341" t="s">
        <v>18</v>
      </c>
      <c r="F88" s="331"/>
      <c r="G88" s="332"/>
      <c r="H88" s="331" t="s">
        <v>223</v>
      </c>
      <c r="I88" s="331"/>
      <c r="J88" s="331"/>
      <c r="K88" s="331"/>
      <c r="L88" s="331" t="s">
        <v>598</v>
      </c>
      <c r="M88" s="381" t="s">
        <v>517</v>
      </c>
      <c r="N88" s="331"/>
      <c r="O88" s="331"/>
      <c r="P88" s="331"/>
      <c r="Q88" s="349"/>
      <c r="R88" s="382"/>
      <c r="S88" s="382">
        <v>0.66210000000000002</v>
      </c>
      <c r="T88" s="349"/>
      <c r="U88" s="349"/>
      <c r="V88" s="349"/>
      <c r="W88" s="349">
        <f>+S88</f>
        <v>0.66210000000000002</v>
      </c>
      <c r="X88" s="337" t="str">
        <f t="shared" si="9"/>
        <v/>
      </c>
      <c r="Y88" s="381"/>
      <c r="Z88" s="381"/>
      <c r="AA88" s="381"/>
      <c r="AB88" s="381"/>
      <c r="AC88" s="381"/>
      <c r="AD88" s="381"/>
      <c r="AE88" s="381"/>
    </row>
    <row r="89" spans="1:39" s="265" customFormat="1">
      <c r="A89" s="284">
        <v>181</v>
      </c>
      <c r="B89" s="284" t="s">
        <v>251</v>
      </c>
      <c r="C89" s="284">
        <v>2009</v>
      </c>
      <c r="D89" s="291" t="s">
        <v>252</v>
      </c>
      <c r="E89" s="291" t="s">
        <v>18</v>
      </c>
      <c r="F89" s="291" t="s">
        <v>278</v>
      </c>
      <c r="G89" s="284" t="s">
        <v>279</v>
      </c>
      <c r="H89" s="291" t="s">
        <v>132</v>
      </c>
      <c r="I89" s="301"/>
      <c r="J89" s="291" t="s">
        <v>693</v>
      </c>
      <c r="K89" s="291" t="s">
        <v>693</v>
      </c>
      <c r="L89" s="302" t="s">
        <v>590</v>
      </c>
      <c r="M89" s="302" t="s">
        <v>519</v>
      </c>
      <c r="N89" s="302" t="s">
        <v>293</v>
      </c>
      <c r="O89" s="291"/>
      <c r="P89" s="302" t="s">
        <v>294</v>
      </c>
      <c r="Q89" s="286"/>
      <c r="R89" s="303">
        <v>0.92100000000000004</v>
      </c>
      <c r="S89" s="304"/>
      <c r="T89" s="304"/>
      <c r="U89" s="303">
        <v>11.87006098</v>
      </c>
      <c r="V89" s="287">
        <f>+R89</f>
        <v>0.92100000000000004</v>
      </c>
      <c r="W89" s="288">
        <f>+U89</f>
        <v>11.87006098</v>
      </c>
      <c r="X89" s="263" t="str">
        <f t="shared" ref="X89:X120" si="10">IF(V89&lt;&gt;"",IF(V89&lt;0.9,"S","F"),"")</f>
        <v>F</v>
      </c>
      <c r="Y89" s="257"/>
      <c r="Z89" s="373" t="s">
        <v>617</v>
      </c>
      <c r="AA89" s="373" t="s">
        <v>620</v>
      </c>
      <c r="AB89" s="373" t="s">
        <v>619</v>
      </c>
      <c r="AC89" s="373" t="s">
        <v>618</v>
      </c>
      <c r="AD89" s="373" t="s">
        <v>738</v>
      </c>
      <c r="AE89" s="373" t="s">
        <v>624</v>
      </c>
    </row>
    <row r="90" spans="1:39" s="265" customFormat="1">
      <c r="A90" s="284">
        <v>181</v>
      </c>
      <c r="B90" s="284" t="s">
        <v>251</v>
      </c>
      <c r="C90" s="284">
        <v>2009</v>
      </c>
      <c r="D90" s="291" t="s">
        <v>252</v>
      </c>
      <c r="E90" s="292" t="s">
        <v>18</v>
      </c>
      <c r="F90" s="292" t="s">
        <v>283</v>
      </c>
      <c r="G90" s="284" t="s">
        <v>284</v>
      </c>
      <c r="H90" s="292" t="s">
        <v>132</v>
      </c>
      <c r="I90" s="270"/>
      <c r="J90" s="292" t="s">
        <v>693</v>
      </c>
      <c r="K90" s="292" t="s">
        <v>694</v>
      </c>
      <c r="L90" s="302" t="s">
        <v>591</v>
      </c>
      <c r="M90" s="302" t="s">
        <v>520</v>
      </c>
      <c r="N90" s="302" t="s">
        <v>280</v>
      </c>
      <c r="O90" s="292"/>
      <c r="P90" s="302" t="s">
        <v>285</v>
      </c>
      <c r="Q90" s="286"/>
      <c r="R90" s="303">
        <v>0.93300000000000005</v>
      </c>
      <c r="S90" s="305"/>
      <c r="T90" s="305"/>
      <c r="U90" s="303">
        <v>15.744537619999999</v>
      </c>
      <c r="V90" s="287">
        <f>+R90</f>
        <v>0.93300000000000005</v>
      </c>
      <c r="W90" s="288">
        <f>+U90</f>
        <v>15.744537619999999</v>
      </c>
      <c r="X90" s="263" t="str">
        <f t="shared" si="10"/>
        <v>F</v>
      </c>
      <c r="Y90" s="373" t="s">
        <v>693</v>
      </c>
      <c r="Z90" s="374">
        <f>AVERAGE($W$89:$W$93)</f>
        <v>12.0268024736</v>
      </c>
      <c r="AA90" s="374">
        <f>MEDIAN($W$89:$W$93)</f>
        <v>11.87006098</v>
      </c>
      <c r="AB90" s="374">
        <f>MAX($W$89:$W$93)</f>
        <v>16.73906934</v>
      </c>
      <c r="AC90" s="374">
        <f>MIN($W$89:$W$93)</f>
        <v>6.9081987109999998</v>
      </c>
      <c r="AD90" s="374">
        <f>STDEV($W$89:$W$93)</f>
        <v>4.2486334645751063</v>
      </c>
      <c r="AE90" s="375">
        <f>COUNT($W$89:$W$93)</f>
        <v>5</v>
      </c>
    </row>
    <row r="91" spans="1:39" s="265" customFormat="1">
      <c r="A91" s="284">
        <v>181</v>
      </c>
      <c r="B91" s="284" t="s">
        <v>251</v>
      </c>
      <c r="C91" s="284">
        <v>2009</v>
      </c>
      <c r="D91" s="291" t="s">
        <v>252</v>
      </c>
      <c r="E91" s="292" t="s">
        <v>18</v>
      </c>
      <c r="F91" s="292" t="s">
        <v>278</v>
      </c>
      <c r="G91" s="284" t="s">
        <v>279</v>
      </c>
      <c r="H91" s="292" t="s">
        <v>132</v>
      </c>
      <c r="I91" s="270"/>
      <c r="J91" s="292" t="s">
        <v>693</v>
      </c>
      <c r="K91" s="292" t="s">
        <v>694</v>
      </c>
      <c r="L91" s="302" t="s">
        <v>591</v>
      </c>
      <c r="M91" s="302" t="s">
        <v>585</v>
      </c>
      <c r="N91" s="302" t="s">
        <v>280</v>
      </c>
      <c r="O91" s="292" t="s">
        <v>281</v>
      </c>
      <c r="P91" s="302" t="s">
        <v>282</v>
      </c>
      <c r="Q91" s="286"/>
      <c r="R91" s="303">
        <v>0.93799999999999994</v>
      </c>
      <c r="S91" s="305"/>
      <c r="T91" s="305"/>
      <c r="U91" s="303">
        <v>6.9081987109999998</v>
      </c>
      <c r="V91" s="287">
        <f>+R91</f>
        <v>0.93799999999999994</v>
      </c>
      <c r="W91" s="288">
        <f>+U91</f>
        <v>6.9081987109999998</v>
      </c>
      <c r="X91" s="263" t="str">
        <f t="shared" si="10"/>
        <v>F</v>
      </c>
      <c r="Y91" s="270"/>
      <c r="Z91" s="270"/>
      <c r="AA91" s="270"/>
      <c r="AB91" s="270"/>
      <c r="AC91" s="270"/>
      <c r="AD91" s="270"/>
      <c r="AE91" s="270"/>
    </row>
    <row r="92" spans="1:39" s="265" customFormat="1">
      <c r="A92" s="284">
        <v>181</v>
      </c>
      <c r="B92" s="284" t="s">
        <v>251</v>
      </c>
      <c r="C92" s="284">
        <v>2009</v>
      </c>
      <c r="D92" s="291" t="s">
        <v>252</v>
      </c>
      <c r="E92" s="292" t="s">
        <v>18</v>
      </c>
      <c r="F92" s="292" t="s">
        <v>286</v>
      </c>
      <c r="G92" s="284" t="s">
        <v>290</v>
      </c>
      <c r="H92" s="292" t="s">
        <v>291</v>
      </c>
      <c r="I92" s="270"/>
      <c r="J92" s="292" t="s">
        <v>693</v>
      </c>
      <c r="K92" s="292" t="s">
        <v>704</v>
      </c>
      <c r="L92" s="302" t="s">
        <v>592</v>
      </c>
      <c r="M92" s="302" t="s">
        <v>522</v>
      </c>
      <c r="N92" s="302" t="s">
        <v>288</v>
      </c>
      <c r="O92" s="292"/>
      <c r="P92" s="302" t="s">
        <v>292</v>
      </c>
      <c r="Q92" s="286"/>
      <c r="R92" s="303">
        <v>0.93500000000000005</v>
      </c>
      <c r="S92" s="305"/>
      <c r="T92" s="305"/>
      <c r="U92" s="303">
        <v>8.8721457170000004</v>
      </c>
      <c r="V92" s="287">
        <f>+R92</f>
        <v>0.93500000000000005</v>
      </c>
      <c r="W92" s="288">
        <f>+U92</f>
        <v>8.8721457170000004</v>
      </c>
      <c r="X92" s="263" t="str">
        <f t="shared" si="10"/>
        <v>F</v>
      </c>
      <c r="Y92" s="270"/>
      <c r="Z92" s="270"/>
      <c r="AA92" s="270"/>
      <c r="AB92" s="270"/>
      <c r="AC92" s="270"/>
      <c r="AD92" s="270"/>
      <c r="AE92" s="270"/>
    </row>
    <row r="93" spans="1:39" s="265" customFormat="1">
      <c r="A93" s="284">
        <v>181</v>
      </c>
      <c r="B93" s="284" t="s">
        <v>251</v>
      </c>
      <c r="C93" s="284">
        <v>2009</v>
      </c>
      <c r="D93" s="291" t="s">
        <v>252</v>
      </c>
      <c r="E93" s="292" t="s">
        <v>18</v>
      </c>
      <c r="F93" s="292" t="s">
        <v>286</v>
      </c>
      <c r="G93" s="284" t="s">
        <v>287</v>
      </c>
      <c r="H93" s="292" t="s">
        <v>124</v>
      </c>
      <c r="I93" s="300"/>
      <c r="J93" s="292" t="s">
        <v>693</v>
      </c>
      <c r="K93" s="292" t="s">
        <v>704</v>
      </c>
      <c r="L93" s="302" t="s">
        <v>592</v>
      </c>
      <c r="M93" s="302" t="s">
        <v>522</v>
      </c>
      <c r="N93" s="302" t="s">
        <v>288</v>
      </c>
      <c r="O93" s="292"/>
      <c r="P93" s="302" t="s">
        <v>289</v>
      </c>
      <c r="Q93" s="286"/>
      <c r="R93" s="303">
        <v>0.94299999999999995</v>
      </c>
      <c r="S93" s="305"/>
      <c r="T93" s="305"/>
      <c r="U93" s="303">
        <v>16.73906934</v>
      </c>
      <c r="V93" s="287">
        <f>+R93</f>
        <v>0.94299999999999995</v>
      </c>
      <c r="W93" s="288">
        <f>+U93</f>
        <v>16.73906934</v>
      </c>
      <c r="X93" s="263" t="str">
        <f t="shared" si="10"/>
        <v>F</v>
      </c>
      <c r="Y93" s="270"/>
      <c r="Z93" s="270"/>
      <c r="AA93" s="270"/>
      <c r="AB93" s="270"/>
      <c r="AC93" s="270"/>
      <c r="AD93" s="270"/>
      <c r="AE93" s="270"/>
    </row>
    <row r="94" spans="1:39" s="338" customFormat="1">
      <c r="A94" s="330"/>
      <c r="B94" s="331" t="s">
        <v>406</v>
      </c>
      <c r="C94" s="332">
        <v>1989</v>
      </c>
      <c r="D94" s="330"/>
      <c r="E94" s="333" t="s">
        <v>18</v>
      </c>
      <c r="F94" s="330"/>
      <c r="G94" s="330"/>
      <c r="H94" s="334" t="s">
        <v>443</v>
      </c>
      <c r="I94" s="334"/>
      <c r="J94" s="334" t="s">
        <v>682</v>
      </c>
      <c r="K94" s="334" t="s">
        <v>732</v>
      </c>
      <c r="L94" s="331" t="s">
        <v>611</v>
      </c>
      <c r="M94" s="330" t="s">
        <v>546</v>
      </c>
      <c r="N94" s="331" t="s">
        <v>432</v>
      </c>
      <c r="O94" s="334" t="s">
        <v>442</v>
      </c>
      <c r="P94" s="330" t="s">
        <v>439</v>
      </c>
      <c r="Q94" s="335">
        <v>0.97199999999999998</v>
      </c>
      <c r="R94" s="335"/>
      <c r="S94" s="335">
        <v>1.2</v>
      </c>
      <c r="T94" s="335"/>
      <c r="U94" s="335"/>
      <c r="V94" s="335">
        <f>+Q94</f>
        <v>0.97199999999999998</v>
      </c>
      <c r="W94" s="336">
        <f>+S94</f>
        <v>1.2</v>
      </c>
      <c r="X94" s="337" t="str">
        <f t="shared" si="10"/>
        <v>F</v>
      </c>
      <c r="Y94" s="376"/>
      <c r="Z94" s="369" t="s">
        <v>617</v>
      </c>
      <c r="AA94" s="369" t="s">
        <v>620</v>
      </c>
      <c r="AB94" s="369" t="s">
        <v>619</v>
      </c>
      <c r="AC94" s="369" t="s">
        <v>618</v>
      </c>
      <c r="AD94" s="369" t="s">
        <v>738</v>
      </c>
      <c r="AE94" s="369" t="s">
        <v>624</v>
      </c>
    </row>
    <row r="95" spans="1:39" s="338" customFormat="1">
      <c r="A95" s="339">
        <v>101</v>
      </c>
      <c r="B95" s="363" t="s">
        <v>81</v>
      </c>
      <c r="C95" s="339">
        <v>1994</v>
      </c>
      <c r="D95" s="363" t="s">
        <v>82</v>
      </c>
      <c r="E95" s="339" t="s">
        <v>71</v>
      </c>
      <c r="F95" s="339">
        <v>1994</v>
      </c>
      <c r="G95" s="339" t="s">
        <v>84</v>
      </c>
      <c r="H95" s="339" t="s">
        <v>85</v>
      </c>
      <c r="I95" s="339" t="s">
        <v>690</v>
      </c>
      <c r="J95" s="348" t="s">
        <v>682</v>
      </c>
      <c r="K95" s="339"/>
      <c r="L95" s="339" t="s">
        <v>609</v>
      </c>
      <c r="M95" s="339" t="s">
        <v>562</v>
      </c>
      <c r="N95" s="339" t="s">
        <v>420</v>
      </c>
      <c r="O95" s="339"/>
      <c r="P95" s="339" t="s">
        <v>89</v>
      </c>
      <c r="Q95" s="343"/>
      <c r="R95" s="343">
        <v>0.96</v>
      </c>
      <c r="S95" s="343"/>
      <c r="T95" s="343"/>
      <c r="U95" s="343">
        <v>2.8</v>
      </c>
      <c r="V95" s="335">
        <f>+R95</f>
        <v>0.96</v>
      </c>
      <c r="W95" s="336">
        <f>+U95</f>
        <v>2.8</v>
      </c>
      <c r="X95" s="337" t="str">
        <f t="shared" si="10"/>
        <v>F</v>
      </c>
      <c r="Y95" s="369" t="s">
        <v>772</v>
      </c>
      <c r="Z95" s="368">
        <f>AVERAGE($W$94:$W$184)</f>
        <v>12.602152726065937</v>
      </c>
      <c r="AA95" s="368">
        <f>MEDIAN($W$94:$W$184)</f>
        <v>12.2</v>
      </c>
      <c r="AB95" s="368">
        <f>MAX($W$94:$W$184)</f>
        <v>46.5</v>
      </c>
      <c r="AC95" s="368">
        <f>MIN($W$94:$W$184)</f>
        <v>1.2</v>
      </c>
      <c r="AD95" s="368">
        <f>STDEV($W$94:$W$184)</f>
        <v>6.9416631701530411</v>
      </c>
      <c r="AE95" s="371">
        <f>COUNT($W$94:$W$184)</f>
        <v>91</v>
      </c>
      <c r="AF95" s="338" t="s">
        <v>857</v>
      </c>
    </row>
    <row r="96" spans="1:39" s="338" customFormat="1">
      <c r="A96" s="330"/>
      <c r="B96" s="331" t="s">
        <v>406</v>
      </c>
      <c r="C96" s="332">
        <v>1989</v>
      </c>
      <c r="D96" s="330"/>
      <c r="E96" s="333" t="s">
        <v>18</v>
      </c>
      <c r="F96" s="330"/>
      <c r="G96" s="330" t="s">
        <v>464</v>
      </c>
      <c r="H96" s="334" t="s">
        <v>20</v>
      </c>
      <c r="I96" s="334"/>
      <c r="J96" s="334" t="s">
        <v>682</v>
      </c>
      <c r="K96" s="334" t="s">
        <v>735</v>
      </c>
      <c r="L96" s="331" t="s">
        <v>614</v>
      </c>
      <c r="M96" s="330" t="s">
        <v>549</v>
      </c>
      <c r="N96" s="331" t="s">
        <v>432</v>
      </c>
      <c r="O96" s="334"/>
      <c r="P96" s="367" t="s">
        <v>457</v>
      </c>
      <c r="Q96" s="335">
        <v>0.95099999999999996</v>
      </c>
      <c r="R96" s="335"/>
      <c r="S96" s="335">
        <v>3.5</v>
      </c>
      <c r="T96" s="335"/>
      <c r="U96" s="335"/>
      <c r="V96" s="335">
        <f>+Q96</f>
        <v>0.95099999999999996</v>
      </c>
      <c r="W96" s="336">
        <f>+S96</f>
        <v>3.5</v>
      </c>
      <c r="X96" s="337" t="str">
        <f t="shared" si="10"/>
        <v>F</v>
      </c>
      <c r="Y96" s="369" t="s">
        <v>773</v>
      </c>
      <c r="Z96" s="368">
        <f>AVERAGE($W$94:$W$130,$W$178:$W$182)</f>
        <v>10.363947873857143</v>
      </c>
      <c r="AA96" s="368">
        <f>MEDIAN($W$94:$W$130,$W$178:$W$182)</f>
        <v>10.481452024999999</v>
      </c>
      <c r="AB96" s="368">
        <f>MAX($W$94:$W$130,$W$178:$W$182)</f>
        <v>20.868941759999998</v>
      </c>
      <c r="AC96" s="368">
        <f>MIN($W$94:$W$130,$W$178:$W$182)</f>
        <v>1.2</v>
      </c>
      <c r="AD96" s="368">
        <f>STDEV($W$94:$W$130,$W$178:$W$182)</f>
        <v>5.8231774893115382</v>
      </c>
      <c r="AE96" s="371">
        <f>COUNT($W$94:$W$130,$W$178:$W$182)</f>
        <v>42</v>
      </c>
    </row>
    <row r="97" spans="1:31" s="338" customFormat="1">
      <c r="A97" s="339">
        <v>101</v>
      </c>
      <c r="B97" s="363" t="s">
        <v>81</v>
      </c>
      <c r="C97" s="339">
        <v>1994</v>
      </c>
      <c r="D97" s="363" t="s">
        <v>82</v>
      </c>
      <c r="E97" s="339" t="s">
        <v>71</v>
      </c>
      <c r="F97" s="339">
        <v>1994</v>
      </c>
      <c r="G97" s="339" t="s">
        <v>84</v>
      </c>
      <c r="H97" s="339" t="s">
        <v>85</v>
      </c>
      <c r="I97" s="339" t="s">
        <v>690</v>
      </c>
      <c r="J97" s="348" t="s">
        <v>682</v>
      </c>
      <c r="K97" s="339"/>
      <c r="L97" s="339" t="s">
        <v>609</v>
      </c>
      <c r="M97" s="339" t="s">
        <v>562</v>
      </c>
      <c r="N97" s="339" t="s">
        <v>420</v>
      </c>
      <c r="O97" s="339"/>
      <c r="P97" s="339" t="s">
        <v>87</v>
      </c>
      <c r="Q97" s="343"/>
      <c r="R97" s="343">
        <v>0.95</v>
      </c>
      <c r="S97" s="343"/>
      <c r="T97" s="343"/>
      <c r="U97" s="343">
        <v>6.9</v>
      </c>
      <c r="V97" s="335">
        <f>+R97</f>
        <v>0.95</v>
      </c>
      <c r="W97" s="336">
        <f>+U97</f>
        <v>6.9</v>
      </c>
      <c r="X97" s="337" t="str">
        <f t="shared" si="10"/>
        <v>F</v>
      </c>
      <c r="Y97" s="369" t="s">
        <v>774</v>
      </c>
      <c r="Z97" s="368">
        <f>AVERAGE($W$131:$W$177)</f>
        <v>14.578938029148937</v>
      </c>
      <c r="AA97" s="368">
        <f>MEDIAN($W$131:$W$177)</f>
        <v>13</v>
      </c>
      <c r="AB97" s="368">
        <f>MAX($W$131:$W$177)</f>
        <v>46.5</v>
      </c>
      <c r="AC97" s="368">
        <f>MIN($W$131:$W$177)</f>
        <v>7</v>
      </c>
      <c r="AD97" s="368">
        <f>STDEV($W$131:$W$177)</f>
        <v>7.3016508589309863</v>
      </c>
      <c r="AE97" s="371">
        <f>COUNT($W$131:$W$177)</f>
        <v>47</v>
      </c>
    </row>
    <row r="98" spans="1:31" s="338" customFormat="1">
      <c r="A98" s="330"/>
      <c r="B98" s="331" t="s">
        <v>406</v>
      </c>
      <c r="C98" s="332">
        <v>1989</v>
      </c>
      <c r="D98" s="330"/>
      <c r="E98" s="333" t="s">
        <v>18</v>
      </c>
      <c r="F98" s="330"/>
      <c r="G98" s="330"/>
      <c r="H98" s="334" t="s">
        <v>443</v>
      </c>
      <c r="I98" s="334"/>
      <c r="J98" s="334" t="s">
        <v>682</v>
      </c>
      <c r="K98" s="334" t="s">
        <v>732</v>
      </c>
      <c r="L98" s="331" t="s">
        <v>611</v>
      </c>
      <c r="M98" s="330" t="s">
        <v>546</v>
      </c>
      <c r="N98" s="331" t="s">
        <v>432</v>
      </c>
      <c r="O98" s="334" t="s">
        <v>442</v>
      </c>
      <c r="P98" s="330" t="s">
        <v>438</v>
      </c>
      <c r="Q98" s="335">
        <v>0.94899999999999995</v>
      </c>
      <c r="R98" s="335"/>
      <c r="S98" s="335">
        <v>4.2</v>
      </c>
      <c r="T98" s="335"/>
      <c r="U98" s="335"/>
      <c r="V98" s="335">
        <f>+Q98</f>
        <v>0.94899999999999995</v>
      </c>
      <c r="W98" s="336">
        <f>+S98</f>
        <v>4.2</v>
      </c>
      <c r="X98" s="337" t="str">
        <f t="shared" si="10"/>
        <v>F</v>
      </c>
      <c r="Y98" s="330"/>
      <c r="Z98" s="330"/>
      <c r="AA98" s="330"/>
      <c r="AB98" s="330"/>
      <c r="AC98" s="330"/>
      <c r="AD98" s="330"/>
      <c r="AE98" s="330"/>
    </row>
    <row r="99" spans="1:31" s="338" customFormat="1">
      <c r="A99" s="339">
        <v>181</v>
      </c>
      <c r="B99" s="339" t="s">
        <v>251</v>
      </c>
      <c r="C99" s="339">
        <v>2009</v>
      </c>
      <c r="D99" s="340" t="s">
        <v>252</v>
      </c>
      <c r="E99" s="341" t="s">
        <v>18</v>
      </c>
      <c r="F99" s="339"/>
      <c r="G99" s="339" t="s">
        <v>331</v>
      </c>
      <c r="H99" s="341" t="s">
        <v>329</v>
      </c>
      <c r="I99" s="330"/>
      <c r="J99" s="341" t="s">
        <v>682</v>
      </c>
      <c r="K99" s="341" t="s">
        <v>692</v>
      </c>
      <c r="L99" s="342" t="s">
        <v>233</v>
      </c>
      <c r="M99" s="342" t="s">
        <v>528</v>
      </c>
      <c r="N99" s="342" t="s">
        <v>55</v>
      </c>
      <c r="O99" s="342"/>
      <c r="P99" s="342" t="s">
        <v>346</v>
      </c>
      <c r="Q99" s="343"/>
      <c r="R99" s="344">
        <v>0.94840097300000004</v>
      </c>
      <c r="S99" s="344"/>
      <c r="T99" s="344"/>
      <c r="U99" s="344">
        <v>6.1830004719999998</v>
      </c>
      <c r="V99" s="335">
        <f>+R99</f>
        <v>0.94840097300000004</v>
      </c>
      <c r="W99" s="336">
        <f>+U99</f>
        <v>6.1830004719999998</v>
      </c>
      <c r="X99" s="337" t="str">
        <f t="shared" si="10"/>
        <v>F</v>
      </c>
      <c r="Y99" s="330"/>
      <c r="Z99" s="330"/>
      <c r="AA99" s="330"/>
      <c r="AB99" s="330"/>
      <c r="AC99" s="330"/>
      <c r="AD99" s="330"/>
      <c r="AE99" s="330"/>
    </row>
    <row r="100" spans="1:31" s="338" customFormat="1">
      <c r="A100" s="330"/>
      <c r="B100" s="331" t="s">
        <v>406</v>
      </c>
      <c r="C100" s="332">
        <v>1989</v>
      </c>
      <c r="D100" s="330"/>
      <c r="E100" s="333" t="s">
        <v>18</v>
      </c>
      <c r="F100" s="330"/>
      <c r="G100" s="330" t="s">
        <v>464</v>
      </c>
      <c r="H100" s="334" t="s">
        <v>20</v>
      </c>
      <c r="I100" s="334"/>
      <c r="J100" s="334" t="s">
        <v>682</v>
      </c>
      <c r="K100" s="334" t="s">
        <v>735</v>
      </c>
      <c r="L100" s="331" t="s">
        <v>614</v>
      </c>
      <c r="M100" s="330" t="s">
        <v>549</v>
      </c>
      <c r="N100" s="331" t="s">
        <v>432</v>
      </c>
      <c r="O100" s="334"/>
      <c r="P100" s="367" t="s">
        <v>458</v>
      </c>
      <c r="Q100" s="335">
        <v>0.94699999999999995</v>
      </c>
      <c r="R100" s="335"/>
      <c r="S100" s="335">
        <v>5.4</v>
      </c>
      <c r="T100" s="335"/>
      <c r="U100" s="335"/>
      <c r="V100" s="335">
        <f>+Q100</f>
        <v>0.94699999999999995</v>
      </c>
      <c r="W100" s="336">
        <f>+S100</f>
        <v>5.4</v>
      </c>
      <c r="X100" s="337" t="str">
        <f t="shared" si="10"/>
        <v>F</v>
      </c>
      <c r="Y100" s="330"/>
      <c r="Z100" s="330"/>
      <c r="AA100" s="330"/>
      <c r="AB100" s="330"/>
      <c r="AC100" s="330"/>
      <c r="AD100" s="330"/>
      <c r="AE100" s="330"/>
    </row>
    <row r="101" spans="1:31" s="338" customFormat="1">
      <c r="A101" s="339">
        <v>181</v>
      </c>
      <c r="B101" s="339" t="s">
        <v>251</v>
      </c>
      <c r="C101" s="339">
        <v>2009</v>
      </c>
      <c r="D101" s="340" t="s">
        <v>252</v>
      </c>
      <c r="E101" s="341" t="s">
        <v>18</v>
      </c>
      <c r="F101" s="342" t="s">
        <v>254</v>
      </c>
      <c r="G101" s="339" t="s">
        <v>255</v>
      </c>
      <c r="H101" s="341" t="s">
        <v>256</v>
      </c>
      <c r="I101" s="330"/>
      <c r="J101" s="341" t="s">
        <v>682</v>
      </c>
      <c r="K101" s="341" t="s">
        <v>692</v>
      </c>
      <c r="L101" s="341" t="s">
        <v>602</v>
      </c>
      <c r="M101" s="342" t="s">
        <v>533</v>
      </c>
      <c r="N101" s="342" t="s">
        <v>276</v>
      </c>
      <c r="O101" s="342"/>
      <c r="P101" s="342" t="s">
        <v>277</v>
      </c>
      <c r="Q101" s="343"/>
      <c r="R101" s="344">
        <v>0.94199999999999995</v>
      </c>
      <c r="S101" s="344"/>
      <c r="T101" s="344"/>
      <c r="U101" s="344">
        <v>11.462904050000001</v>
      </c>
      <c r="V101" s="335">
        <f>+R101</f>
        <v>0.94199999999999995</v>
      </c>
      <c r="W101" s="336">
        <f>+U101</f>
        <v>11.462904050000001</v>
      </c>
      <c r="X101" s="337" t="str">
        <f t="shared" si="10"/>
        <v>F</v>
      </c>
      <c r="Y101" s="330"/>
      <c r="Z101" s="330"/>
      <c r="AA101" s="330"/>
      <c r="AB101" s="330"/>
      <c r="AC101" s="330"/>
      <c r="AD101" s="330"/>
      <c r="AE101" s="330"/>
    </row>
    <row r="102" spans="1:31" s="338" customFormat="1">
      <c r="A102" s="330"/>
      <c r="B102" s="331" t="s">
        <v>406</v>
      </c>
      <c r="C102" s="332">
        <v>1989</v>
      </c>
      <c r="D102" s="330"/>
      <c r="E102" s="333" t="s">
        <v>18</v>
      </c>
      <c r="F102" s="330"/>
      <c r="G102" s="330" t="s">
        <v>462</v>
      </c>
      <c r="H102" s="334" t="s">
        <v>459</v>
      </c>
      <c r="I102" s="334"/>
      <c r="J102" s="334" t="s">
        <v>682</v>
      </c>
      <c r="K102" s="334" t="s">
        <v>733</v>
      </c>
      <c r="L102" s="331" t="s">
        <v>612</v>
      </c>
      <c r="M102" s="330" t="s">
        <v>548</v>
      </c>
      <c r="N102" s="331" t="s">
        <v>432</v>
      </c>
      <c r="O102" s="334"/>
      <c r="P102" s="330" t="s">
        <v>455</v>
      </c>
      <c r="Q102" s="335">
        <v>0.94099999999999995</v>
      </c>
      <c r="R102" s="335"/>
      <c r="S102" s="335">
        <v>1.6</v>
      </c>
      <c r="T102" s="335"/>
      <c r="U102" s="335"/>
      <c r="V102" s="335">
        <f>+Q102</f>
        <v>0.94099999999999995</v>
      </c>
      <c r="W102" s="336">
        <f>+S102</f>
        <v>1.6</v>
      </c>
      <c r="X102" s="337" t="str">
        <f t="shared" si="10"/>
        <v>F</v>
      </c>
      <c r="Y102" s="330"/>
      <c r="Z102" s="330"/>
      <c r="AA102" s="330"/>
      <c r="AB102" s="330"/>
      <c r="AC102" s="330"/>
      <c r="AD102" s="330"/>
      <c r="AE102" s="330"/>
    </row>
    <row r="103" spans="1:31" s="338" customFormat="1">
      <c r="A103" s="339">
        <v>101</v>
      </c>
      <c r="B103" s="363" t="s">
        <v>81</v>
      </c>
      <c r="C103" s="339">
        <v>1994</v>
      </c>
      <c r="D103" s="363" t="s">
        <v>82</v>
      </c>
      <c r="E103" s="339" t="s">
        <v>71</v>
      </c>
      <c r="F103" s="339">
        <v>1994</v>
      </c>
      <c r="G103" s="339" t="s">
        <v>84</v>
      </c>
      <c r="H103" s="339" t="s">
        <v>85</v>
      </c>
      <c r="I103" s="339" t="s">
        <v>690</v>
      </c>
      <c r="J103" s="348" t="s">
        <v>682</v>
      </c>
      <c r="K103" s="339"/>
      <c r="L103" s="339" t="s">
        <v>609</v>
      </c>
      <c r="M103" s="339" t="s">
        <v>562</v>
      </c>
      <c r="N103" s="339" t="s">
        <v>420</v>
      </c>
      <c r="O103" s="339"/>
      <c r="P103" s="339" t="s">
        <v>86</v>
      </c>
      <c r="Q103" s="343"/>
      <c r="R103" s="343">
        <v>0.94</v>
      </c>
      <c r="S103" s="343"/>
      <c r="T103" s="343"/>
      <c r="U103" s="343">
        <v>8.8000000000000007</v>
      </c>
      <c r="V103" s="335">
        <f>+R103</f>
        <v>0.94</v>
      </c>
      <c r="W103" s="336">
        <f>+U103</f>
        <v>8.8000000000000007</v>
      </c>
      <c r="X103" s="337" t="str">
        <f t="shared" si="10"/>
        <v>F</v>
      </c>
      <c r="Y103" s="330"/>
      <c r="Z103" s="330"/>
      <c r="AA103" s="330"/>
      <c r="AB103" s="330"/>
      <c r="AC103" s="330"/>
      <c r="AD103" s="330"/>
      <c r="AE103" s="330"/>
    </row>
    <row r="104" spans="1:31" s="338" customFormat="1">
      <c r="A104" s="339">
        <v>101</v>
      </c>
      <c r="B104" s="363" t="s">
        <v>81</v>
      </c>
      <c r="C104" s="339">
        <v>1994</v>
      </c>
      <c r="D104" s="363" t="s">
        <v>82</v>
      </c>
      <c r="E104" s="339" t="s">
        <v>71</v>
      </c>
      <c r="F104" s="339">
        <v>1994</v>
      </c>
      <c r="G104" s="339" t="s">
        <v>84</v>
      </c>
      <c r="H104" s="339" t="s">
        <v>85</v>
      </c>
      <c r="I104" s="339" t="s">
        <v>690</v>
      </c>
      <c r="J104" s="348" t="s">
        <v>682</v>
      </c>
      <c r="K104" s="339"/>
      <c r="L104" s="339" t="s">
        <v>609</v>
      </c>
      <c r="M104" s="339" t="s">
        <v>562</v>
      </c>
      <c r="N104" s="339" t="s">
        <v>420</v>
      </c>
      <c r="O104" s="339"/>
      <c r="P104" s="339" t="s">
        <v>88</v>
      </c>
      <c r="Q104" s="343"/>
      <c r="R104" s="343">
        <v>0.94</v>
      </c>
      <c r="S104" s="343"/>
      <c r="T104" s="343"/>
      <c r="U104" s="343">
        <v>5.7</v>
      </c>
      <c r="V104" s="335">
        <f>+R104</f>
        <v>0.94</v>
      </c>
      <c r="W104" s="336">
        <f>+U104</f>
        <v>5.7</v>
      </c>
      <c r="X104" s="337" t="str">
        <f t="shared" si="10"/>
        <v>F</v>
      </c>
      <c r="Y104" s="330"/>
      <c r="Z104" s="330"/>
      <c r="AA104" s="330"/>
      <c r="AB104" s="330"/>
      <c r="AC104" s="330"/>
      <c r="AD104" s="330"/>
      <c r="AE104" s="330"/>
    </row>
    <row r="105" spans="1:31" s="338" customFormat="1">
      <c r="A105" s="330"/>
      <c r="B105" s="331" t="s">
        <v>406</v>
      </c>
      <c r="C105" s="332">
        <v>1989</v>
      </c>
      <c r="D105" s="330"/>
      <c r="E105" s="333" t="s">
        <v>18</v>
      </c>
      <c r="F105" s="330"/>
      <c r="G105" s="330"/>
      <c r="H105" s="334" t="s">
        <v>443</v>
      </c>
      <c r="I105" s="334"/>
      <c r="J105" s="334" t="s">
        <v>682</v>
      </c>
      <c r="K105" s="334" t="s">
        <v>732</v>
      </c>
      <c r="L105" s="331" t="s">
        <v>611</v>
      </c>
      <c r="M105" s="330" t="s">
        <v>546</v>
      </c>
      <c r="N105" s="331" t="s">
        <v>432</v>
      </c>
      <c r="O105" s="334" t="s">
        <v>442</v>
      </c>
      <c r="P105" s="330" t="s">
        <v>436</v>
      </c>
      <c r="Q105" s="335">
        <v>0.94</v>
      </c>
      <c r="R105" s="335"/>
      <c r="S105" s="335">
        <v>5.5</v>
      </c>
      <c r="T105" s="335"/>
      <c r="U105" s="335"/>
      <c r="V105" s="335">
        <f>+Q105</f>
        <v>0.94</v>
      </c>
      <c r="W105" s="336">
        <f>+S105</f>
        <v>5.5</v>
      </c>
      <c r="X105" s="337" t="str">
        <f t="shared" si="10"/>
        <v>F</v>
      </c>
      <c r="Y105" s="330"/>
      <c r="Z105" s="330"/>
      <c r="AA105" s="330"/>
      <c r="AB105" s="330"/>
      <c r="AC105" s="330"/>
      <c r="AD105" s="330"/>
      <c r="AE105" s="330"/>
    </row>
    <row r="106" spans="1:31" s="338" customFormat="1">
      <c r="A106" s="339">
        <v>181</v>
      </c>
      <c r="B106" s="339" t="s">
        <v>251</v>
      </c>
      <c r="C106" s="339">
        <v>2009</v>
      </c>
      <c r="D106" s="340" t="s">
        <v>252</v>
      </c>
      <c r="E106" s="341" t="s">
        <v>18</v>
      </c>
      <c r="F106" s="342" t="s">
        <v>336</v>
      </c>
      <c r="G106" s="339" t="s">
        <v>328</v>
      </c>
      <c r="H106" s="341" t="s">
        <v>329</v>
      </c>
      <c r="I106" s="330"/>
      <c r="J106" s="341" t="s">
        <v>682</v>
      </c>
      <c r="K106" s="341" t="s">
        <v>692</v>
      </c>
      <c r="L106" s="342" t="s">
        <v>233</v>
      </c>
      <c r="M106" s="342" t="s">
        <v>528</v>
      </c>
      <c r="N106" s="342" t="s">
        <v>55</v>
      </c>
      <c r="O106" s="342"/>
      <c r="P106" s="342" t="s">
        <v>337</v>
      </c>
      <c r="Q106" s="343"/>
      <c r="R106" s="344">
        <v>0.93836761499999999</v>
      </c>
      <c r="S106" s="344"/>
      <c r="T106" s="344"/>
      <c r="U106" s="344">
        <v>14.756580850000001</v>
      </c>
      <c r="V106" s="335">
        <f>+R106</f>
        <v>0.93836761499999999</v>
      </c>
      <c r="W106" s="336">
        <f>+U106</f>
        <v>14.756580850000001</v>
      </c>
      <c r="X106" s="337" t="str">
        <f t="shared" si="10"/>
        <v>F</v>
      </c>
      <c r="Y106" s="330"/>
      <c r="Z106" s="330"/>
      <c r="AA106" s="330"/>
      <c r="AB106" s="330"/>
      <c r="AC106" s="330"/>
      <c r="AD106" s="330"/>
      <c r="AE106" s="330"/>
    </row>
    <row r="107" spans="1:31" s="338" customFormat="1">
      <c r="A107" s="330"/>
      <c r="B107" s="331" t="s">
        <v>406</v>
      </c>
      <c r="C107" s="332">
        <v>1989</v>
      </c>
      <c r="D107" s="330"/>
      <c r="E107" s="333" t="s">
        <v>18</v>
      </c>
      <c r="F107" s="330"/>
      <c r="G107" s="330"/>
      <c r="H107" s="334" t="s">
        <v>443</v>
      </c>
      <c r="I107" s="334"/>
      <c r="J107" s="334" t="s">
        <v>682</v>
      </c>
      <c r="K107" s="334" t="s">
        <v>732</v>
      </c>
      <c r="L107" s="331" t="s">
        <v>611</v>
      </c>
      <c r="M107" s="330" t="s">
        <v>546</v>
      </c>
      <c r="N107" s="331" t="s">
        <v>432</v>
      </c>
      <c r="O107" s="334" t="s">
        <v>442</v>
      </c>
      <c r="P107" s="330" t="s">
        <v>440</v>
      </c>
      <c r="Q107" s="335">
        <v>0.93600000000000005</v>
      </c>
      <c r="R107" s="335"/>
      <c r="S107" s="335">
        <v>4.4000000000000004</v>
      </c>
      <c r="T107" s="335"/>
      <c r="U107" s="335"/>
      <c r="V107" s="335">
        <f>+Q107</f>
        <v>0.93600000000000005</v>
      </c>
      <c r="W107" s="336">
        <f>+S107</f>
        <v>4.4000000000000004</v>
      </c>
      <c r="X107" s="337" t="str">
        <f t="shared" si="10"/>
        <v>F</v>
      </c>
      <c r="Y107" s="330"/>
      <c r="Z107" s="330"/>
      <c r="AA107" s="330"/>
      <c r="AB107" s="330"/>
      <c r="AC107" s="330"/>
      <c r="AD107" s="330"/>
      <c r="AE107" s="330"/>
    </row>
    <row r="108" spans="1:31" s="338" customFormat="1">
      <c r="A108" s="330"/>
      <c r="B108" s="331" t="s">
        <v>406</v>
      </c>
      <c r="C108" s="332">
        <v>1989</v>
      </c>
      <c r="D108" s="330"/>
      <c r="E108" s="333" t="s">
        <v>18</v>
      </c>
      <c r="F108" s="330"/>
      <c r="G108" s="330"/>
      <c r="H108" s="334" t="s">
        <v>443</v>
      </c>
      <c r="I108" s="334"/>
      <c r="J108" s="334" t="s">
        <v>682</v>
      </c>
      <c r="K108" s="334" t="s">
        <v>732</v>
      </c>
      <c r="L108" s="331" t="s">
        <v>611</v>
      </c>
      <c r="M108" s="330" t="s">
        <v>546</v>
      </c>
      <c r="N108" s="331" t="s">
        <v>432</v>
      </c>
      <c r="O108" s="334" t="s">
        <v>442</v>
      </c>
      <c r="P108" s="330" t="s">
        <v>440</v>
      </c>
      <c r="Q108" s="335">
        <v>0.93500000000000005</v>
      </c>
      <c r="R108" s="335"/>
      <c r="S108" s="335"/>
      <c r="T108" s="335"/>
      <c r="U108" s="335">
        <v>4</v>
      </c>
      <c r="V108" s="335">
        <f>+Q108</f>
        <v>0.93500000000000005</v>
      </c>
      <c r="W108" s="336">
        <f>+U108</f>
        <v>4</v>
      </c>
      <c r="X108" s="337" t="str">
        <f t="shared" si="10"/>
        <v>F</v>
      </c>
      <c r="Y108" s="330"/>
      <c r="Z108" s="330"/>
      <c r="AA108" s="330"/>
      <c r="AB108" s="330"/>
      <c r="AC108" s="330"/>
      <c r="AD108" s="330"/>
      <c r="AE108" s="330"/>
    </row>
    <row r="109" spans="1:31" s="338" customFormat="1">
      <c r="A109" s="330"/>
      <c r="B109" s="331" t="s">
        <v>406</v>
      </c>
      <c r="C109" s="332">
        <v>1989</v>
      </c>
      <c r="D109" s="330"/>
      <c r="E109" s="333" t="s">
        <v>18</v>
      </c>
      <c r="F109" s="330"/>
      <c r="G109" s="330"/>
      <c r="H109" s="334" t="s">
        <v>443</v>
      </c>
      <c r="I109" s="334"/>
      <c r="J109" s="334" t="s">
        <v>682</v>
      </c>
      <c r="K109" s="334" t="s">
        <v>732</v>
      </c>
      <c r="L109" s="331" t="s">
        <v>611</v>
      </c>
      <c r="M109" s="330" t="s">
        <v>546</v>
      </c>
      <c r="N109" s="331" t="s">
        <v>432</v>
      </c>
      <c r="O109" s="334" t="s">
        <v>442</v>
      </c>
      <c r="P109" s="330" t="s">
        <v>441</v>
      </c>
      <c r="Q109" s="335">
        <v>0.93300000000000005</v>
      </c>
      <c r="R109" s="335"/>
      <c r="S109" s="335">
        <v>4.0999999999999996</v>
      </c>
      <c r="T109" s="335"/>
      <c r="U109" s="335"/>
      <c r="V109" s="335">
        <f>+Q109</f>
        <v>0.93300000000000005</v>
      </c>
      <c r="W109" s="336">
        <f>+S109</f>
        <v>4.0999999999999996</v>
      </c>
      <c r="X109" s="337" t="str">
        <f t="shared" si="10"/>
        <v>F</v>
      </c>
      <c r="Y109" s="330"/>
      <c r="Z109" s="330"/>
      <c r="AA109" s="330"/>
      <c r="AB109" s="330"/>
      <c r="AC109" s="330"/>
      <c r="AD109" s="330"/>
      <c r="AE109" s="330"/>
    </row>
    <row r="110" spans="1:31" s="338" customFormat="1">
      <c r="A110" s="339">
        <v>181</v>
      </c>
      <c r="B110" s="339" t="s">
        <v>251</v>
      </c>
      <c r="C110" s="339">
        <v>2009</v>
      </c>
      <c r="D110" s="340" t="s">
        <v>252</v>
      </c>
      <c r="E110" s="341" t="s">
        <v>18</v>
      </c>
      <c r="F110" s="342" t="s">
        <v>327</v>
      </c>
      <c r="G110" s="339" t="s">
        <v>328</v>
      </c>
      <c r="H110" s="341" t="s">
        <v>329</v>
      </c>
      <c r="I110" s="354"/>
      <c r="J110" s="341" t="s">
        <v>682</v>
      </c>
      <c r="K110" s="341" t="s">
        <v>692</v>
      </c>
      <c r="L110" s="342" t="s">
        <v>233</v>
      </c>
      <c r="M110" s="342" t="s">
        <v>528</v>
      </c>
      <c r="N110" s="342" t="s">
        <v>55</v>
      </c>
      <c r="O110" s="342"/>
      <c r="P110" s="342" t="s">
        <v>342</v>
      </c>
      <c r="Q110" s="343"/>
      <c r="R110" s="344">
        <v>0.93163082699999999</v>
      </c>
      <c r="S110" s="344"/>
      <c r="T110" s="344"/>
      <c r="U110" s="344">
        <v>13.410836010000001</v>
      </c>
      <c r="V110" s="335">
        <f>+R110</f>
        <v>0.93163082699999999</v>
      </c>
      <c r="W110" s="336">
        <f>+U110</f>
        <v>13.410836010000001</v>
      </c>
      <c r="X110" s="337" t="str">
        <f t="shared" si="10"/>
        <v>F</v>
      </c>
      <c r="Y110" s="330"/>
      <c r="Z110" s="330"/>
      <c r="AA110" s="330"/>
      <c r="AB110" s="330"/>
      <c r="AC110" s="330"/>
      <c r="AD110" s="330"/>
      <c r="AE110" s="330"/>
    </row>
    <row r="111" spans="1:31" s="338" customFormat="1">
      <c r="A111" s="330"/>
      <c r="B111" s="331" t="s">
        <v>406</v>
      </c>
      <c r="C111" s="332">
        <v>1989</v>
      </c>
      <c r="D111" s="330"/>
      <c r="E111" s="333" t="s">
        <v>18</v>
      </c>
      <c r="F111" s="330"/>
      <c r="G111" s="330"/>
      <c r="H111" s="334" t="s">
        <v>443</v>
      </c>
      <c r="I111" s="334"/>
      <c r="J111" s="334" t="s">
        <v>682</v>
      </c>
      <c r="K111" s="334" t="s">
        <v>732</v>
      </c>
      <c r="L111" s="331" t="s">
        <v>611</v>
      </c>
      <c r="M111" s="330" t="s">
        <v>546</v>
      </c>
      <c r="N111" s="331" t="s">
        <v>432</v>
      </c>
      <c r="O111" s="334" t="s">
        <v>442</v>
      </c>
      <c r="P111" s="330" t="s">
        <v>437</v>
      </c>
      <c r="Q111" s="335">
        <v>0.93</v>
      </c>
      <c r="R111" s="335"/>
      <c r="S111" s="335">
        <v>6.6</v>
      </c>
      <c r="T111" s="335"/>
      <c r="U111" s="335"/>
      <c r="V111" s="335">
        <f>+Q111</f>
        <v>0.93</v>
      </c>
      <c r="W111" s="336">
        <f>+S111</f>
        <v>6.6</v>
      </c>
      <c r="X111" s="337" t="str">
        <f t="shared" si="10"/>
        <v>F</v>
      </c>
      <c r="Y111" s="330"/>
      <c r="Z111" s="330"/>
      <c r="AA111" s="330"/>
      <c r="AB111" s="330"/>
      <c r="AC111" s="330"/>
      <c r="AD111" s="330"/>
      <c r="AE111" s="330"/>
    </row>
    <row r="112" spans="1:31" s="338" customFormat="1">
      <c r="A112" s="330"/>
      <c r="B112" s="331" t="s">
        <v>406</v>
      </c>
      <c r="C112" s="332">
        <v>1989</v>
      </c>
      <c r="D112" s="330"/>
      <c r="E112" s="333" t="s">
        <v>18</v>
      </c>
      <c r="F112" s="330"/>
      <c r="G112" s="330" t="s">
        <v>464</v>
      </c>
      <c r="H112" s="334" t="s">
        <v>20</v>
      </c>
      <c r="I112" s="334"/>
      <c r="J112" s="334" t="s">
        <v>682</v>
      </c>
      <c r="K112" s="334" t="s">
        <v>735</v>
      </c>
      <c r="L112" s="331" t="s">
        <v>614</v>
      </c>
      <c r="M112" s="330" t="s">
        <v>549</v>
      </c>
      <c r="N112" s="331" t="s">
        <v>432</v>
      </c>
      <c r="O112" s="334"/>
      <c r="P112" s="367" t="s">
        <v>456</v>
      </c>
      <c r="Q112" s="335">
        <v>0.92800000000000005</v>
      </c>
      <c r="R112" s="335"/>
      <c r="S112" s="335">
        <v>5.5</v>
      </c>
      <c r="T112" s="335"/>
      <c r="U112" s="335"/>
      <c r="V112" s="335">
        <f>+Q112</f>
        <v>0.92800000000000005</v>
      </c>
      <c r="W112" s="336">
        <f>+S112</f>
        <v>5.5</v>
      </c>
      <c r="X112" s="337" t="str">
        <f t="shared" si="10"/>
        <v>F</v>
      </c>
      <c r="Y112" s="330"/>
      <c r="Z112" s="330"/>
      <c r="AA112" s="330"/>
      <c r="AB112" s="330"/>
      <c r="AC112" s="330"/>
      <c r="AD112" s="330"/>
      <c r="AE112" s="330"/>
    </row>
    <row r="113" spans="1:31" s="338" customFormat="1">
      <c r="A113" s="339">
        <v>181</v>
      </c>
      <c r="B113" s="339" t="s">
        <v>251</v>
      </c>
      <c r="C113" s="339">
        <v>2009</v>
      </c>
      <c r="D113" s="340" t="s">
        <v>252</v>
      </c>
      <c r="E113" s="341" t="s">
        <v>18</v>
      </c>
      <c r="F113" s="342" t="s">
        <v>334</v>
      </c>
      <c r="G113" s="339" t="s">
        <v>331</v>
      </c>
      <c r="H113" s="341" t="s">
        <v>329</v>
      </c>
      <c r="I113" s="330"/>
      <c r="J113" s="341" t="s">
        <v>682</v>
      </c>
      <c r="K113" s="341" t="s">
        <v>692</v>
      </c>
      <c r="L113" s="342" t="s">
        <v>233</v>
      </c>
      <c r="M113" s="342" t="s">
        <v>528</v>
      </c>
      <c r="N113" s="342" t="s">
        <v>55</v>
      </c>
      <c r="O113" s="342"/>
      <c r="P113" s="342" t="s">
        <v>335</v>
      </c>
      <c r="Q113" s="343"/>
      <c r="R113" s="344">
        <v>0.92572142999999996</v>
      </c>
      <c r="S113" s="344"/>
      <c r="T113" s="344"/>
      <c r="U113" s="344">
        <v>15.42006658</v>
      </c>
      <c r="V113" s="335">
        <f>+R113</f>
        <v>0.92572142999999996</v>
      </c>
      <c r="W113" s="336">
        <f>+U113</f>
        <v>15.42006658</v>
      </c>
      <c r="X113" s="337" t="str">
        <f t="shared" si="10"/>
        <v>F</v>
      </c>
      <c r="Y113" s="330"/>
      <c r="Z113" s="330"/>
      <c r="AA113" s="330"/>
      <c r="AB113" s="330"/>
      <c r="AC113" s="330"/>
      <c r="AD113" s="330"/>
      <c r="AE113" s="330"/>
    </row>
    <row r="114" spans="1:31" s="338" customFormat="1">
      <c r="A114" s="330"/>
      <c r="B114" s="331" t="s">
        <v>406</v>
      </c>
      <c r="C114" s="332">
        <v>1989</v>
      </c>
      <c r="D114" s="330"/>
      <c r="E114" s="333" t="s">
        <v>18</v>
      </c>
      <c r="F114" s="330"/>
      <c r="G114" s="330" t="s">
        <v>462</v>
      </c>
      <c r="H114" s="334" t="s">
        <v>459</v>
      </c>
      <c r="I114" s="334"/>
      <c r="J114" s="334" t="s">
        <v>682</v>
      </c>
      <c r="K114" s="334" t="s">
        <v>733</v>
      </c>
      <c r="L114" s="331" t="s">
        <v>612</v>
      </c>
      <c r="M114" s="330" t="s">
        <v>548</v>
      </c>
      <c r="N114" s="331" t="s">
        <v>432</v>
      </c>
      <c r="O114" s="334"/>
      <c r="P114" s="330" t="s">
        <v>454</v>
      </c>
      <c r="Q114" s="335">
        <v>0.92500000000000004</v>
      </c>
      <c r="R114" s="335"/>
      <c r="S114" s="335">
        <v>6.3</v>
      </c>
      <c r="T114" s="335"/>
      <c r="U114" s="335"/>
      <c r="V114" s="335">
        <f>+Q114</f>
        <v>0.92500000000000004</v>
      </c>
      <c r="W114" s="336">
        <f>+S114</f>
        <v>6.3</v>
      </c>
      <c r="X114" s="337" t="str">
        <f t="shared" si="10"/>
        <v>F</v>
      </c>
      <c r="Y114" s="330"/>
      <c r="Z114" s="330"/>
      <c r="AA114" s="330"/>
      <c r="AB114" s="330"/>
      <c r="AC114" s="330"/>
      <c r="AD114" s="330"/>
      <c r="AE114" s="330"/>
    </row>
    <row r="115" spans="1:31" s="338" customFormat="1">
      <c r="A115" s="339">
        <v>181</v>
      </c>
      <c r="B115" s="339" t="s">
        <v>251</v>
      </c>
      <c r="C115" s="339">
        <v>2009</v>
      </c>
      <c r="D115" s="340" t="s">
        <v>252</v>
      </c>
      <c r="E115" s="341" t="s">
        <v>18</v>
      </c>
      <c r="F115" s="342" t="s">
        <v>327</v>
      </c>
      <c r="G115" s="339" t="s">
        <v>344</v>
      </c>
      <c r="H115" s="341" t="s">
        <v>329</v>
      </c>
      <c r="I115" s="330"/>
      <c r="J115" s="341" t="s">
        <v>682</v>
      </c>
      <c r="K115" s="341" t="s">
        <v>692</v>
      </c>
      <c r="L115" s="342" t="s">
        <v>233</v>
      </c>
      <c r="M115" s="342" t="s">
        <v>528</v>
      </c>
      <c r="N115" s="342" t="s">
        <v>55</v>
      </c>
      <c r="O115" s="342"/>
      <c r="P115" s="342" t="s">
        <v>345</v>
      </c>
      <c r="Q115" s="343"/>
      <c r="R115" s="344">
        <v>0.92401837899999995</v>
      </c>
      <c r="S115" s="344"/>
      <c r="T115" s="344"/>
      <c r="U115" s="344">
        <v>11.94059247</v>
      </c>
      <c r="V115" s="335">
        <f t="shared" ref="V115:V123" si="11">+R115</f>
        <v>0.92401837899999995</v>
      </c>
      <c r="W115" s="336">
        <f t="shared" ref="W115:W123" si="12">+U115</f>
        <v>11.94059247</v>
      </c>
      <c r="X115" s="337" t="str">
        <f t="shared" si="10"/>
        <v>F</v>
      </c>
      <c r="Y115" s="330"/>
      <c r="Z115" s="330"/>
      <c r="AA115" s="330"/>
      <c r="AB115" s="330"/>
      <c r="AC115" s="330"/>
      <c r="AD115" s="330"/>
      <c r="AE115" s="330"/>
    </row>
    <row r="116" spans="1:31" s="338" customFormat="1">
      <c r="A116" s="339">
        <v>181</v>
      </c>
      <c r="B116" s="339" t="s">
        <v>251</v>
      </c>
      <c r="C116" s="339">
        <v>2009</v>
      </c>
      <c r="D116" s="340" t="s">
        <v>252</v>
      </c>
      <c r="E116" s="341" t="s">
        <v>18</v>
      </c>
      <c r="F116" s="342" t="s">
        <v>338</v>
      </c>
      <c r="G116" s="339" t="s">
        <v>339</v>
      </c>
      <c r="H116" s="341" t="s">
        <v>329</v>
      </c>
      <c r="I116" s="330"/>
      <c r="J116" s="341" t="s">
        <v>682</v>
      </c>
      <c r="K116" s="341" t="s">
        <v>692</v>
      </c>
      <c r="L116" s="342" t="s">
        <v>233</v>
      </c>
      <c r="M116" s="342" t="s">
        <v>528</v>
      </c>
      <c r="N116" s="342" t="s">
        <v>55</v>
      </c>
      <c r="O116" s="342"/>
      <c r="P116" s="342" t="s">
        <v>340</v>
      </c>
      <c r="Q116" s="343"/>
      <c r="R116" s="344">
        <v>0.92372757000000005</v>
      </c>
      <c r="S116" s="344"/>
      <c r="T116" s="344"/>
      <c r="U116" s="344">
        <v>14.450005490000001</v>
      </c>
      <c r="V116" s="335">
        <f t="shared" si="11"/>
        <v>0.92372757000000005</v>
      </c>
      <c r="W116" s="336">
        <f t="shared" si="12"/>
        <v>14.450005490000001</v>
      </c>
      <c r="X116" s="337" t="str">
        <f t="shared" si="10"/>
        <v>F</v>
      </c>
      <c r="Y116" s="330"/>
      <c r="Z116" s="330"/>
      <c r="AA116" s="330"/>
      <c r="AB116" s="330"/>
      <c r="AC116" s="330"/>
      <c r="AD116" s="330"/>
      <c r="AE116" s="330"/>
    </row>
    <row r="117" spans="1:31" s="338" customFormat="1">
      <c r="A117" s="339">
        <v>181</v>
      </c>
      <c r="B117" s="339" t="s">
        <v>251</v>
      </c>
      <c r="C117" s="339">
        <v>2009</v>
      </c>
      <c r="D117" s="340" t="s">
        <v>252</v>
      </c>
      <c r="E117" s="341" t="s">
        <v>18</v>
      </c>
      <c r="F117" s="342" t="s">
        <v>334</v>
      </c>
      <c r="G117" s="339" t="s">
        <v>339</v>
      </c>
      <c r="H117" s="341" t="s">
        <v>329</v>
      </c>
      <c r="I117" s="354"/>
      <c r="J117" s="341" t="s">
        <v>682</v>
      </c>
      <c r="K117" s="341" t="s">
        <v>692</v>
      </c>
      <c r="L117" s="342" t="s">
        <v>233</v>
      </c>
      <c r="M117" s="342" t="s">
        <v>528</v>
      </c>
      <c r="N117" s="342" t="s">
        <v>55</v>
      </c>
      <c r="O117" s="342"/>
      <c r="P117" s="342" t="s">
        <v>341</v>
      </c>
      <c r="Q117" s="343"/>
      <c r="R117" s="344">
        <v>0.91865929800000001</v>
      </c>
      <c r="S117" s="344"/>
      <c r="T117" s="344"/>
      <c r="U117" s="344">
        <v>14.40871724</v>
      </c>
      <c r="V117" s="335">
        <f t="shared" si="11"/>
        <v>0.91865929800000001</v>
      </c>
      <c r="W117" s="336">
        <f t="shared" si="12"/>
        <v>14.40871724</v>
      </c>
      <c r="X117" s="337" t="str">
        <f t="shared" si="10"/>
        <v>F</v>
      </c>
      <c r="Y117" s="330"/>
      <c r="Z117" s="330"/>
      <c r="AA117" s="330"/>
      <c r="AB117" s="330"/>
      <c r="AC117" s="330"/>
      <c r="AD117" s="330"/>
      <c r="AE117" s="330"/>
    </row>
    <row r="118" spans="1:31" s="338" customFormat="1">
      <c r="A118" s="339">
        <v>181</v>
      </c>
      <c r="B118" s="339" t="s">
        <v>251</v>
      </c>
      <c r="C118" s="339">
        <v>2009</v>
      </c>
      <c r="D118" s="340" t="s">
        <v>252</v>
      </c>
      <c r="E118" s="341" t="s">
        <v>18</v>
      </c>
      <c r="F118" s="342" t="s">
        <v>263</v>
      </c>
      <c r="G118" s="339" t="s">
        <v>264</v>
      </c>
      <c r="H118" s="341" t="s">
        <v>103</v>
      </c>
      <c r="I118" s="330"/>
      <c r="J118" s="341" t="s">
        <v>682</v>
      </c>
      <c r="K118" s="341" t="s">
        <v>692</v>
      </c>
      <c r="L118" s="342" t="s">
        <v>233</v>
      </c>
      <c r="M118" s="342" t="s">
        <v>538</v>
      </c>
      <c r="N118" s="342" t="s">
        <v>55</v>
      </c>
      <c r="O118" s="342"/>
      <c r="P118" s="342" t="s">
        <v>269</v>
      </c>
      <c r="Q118" s="343"/>
      <c r="R118" s="344">
        <v>0.91831407899999995</v>
      </c>
      <c r="S118" s="344"/>
      <c r="T118" s="344"/>
      <c r="U118" s="344">
        <v>11.7334482</v>
      </c>
      <c r="V118" s="335">
        <f t="shared" si="11"/>
        <v>0.91831407899999995</v>
      </c>
      <c r="W118" s="336">
        <f t="shared" si="12"/>
        <v>11.7334482</v>
      </c>
      <c r="X118" s="337" t="str">
        <f t="shared" si="10"/>
        <v>F</v>
      </c>
      <c r="Y118" s="330"/>
      <c r="Z118" s="330"/>
      <c r="AA118" s="330"/>
      <c r="AB118" s="330"/>
      <c r="AC118" s="330"/>
      <c r="AD118" s="330"/>
      <c r="AE118" s="330"/>
    </row>
    <row r="119" spans="1:31" s="338" customFormat="1">
      <c r="A119" s="339">
        <v>181</v>
      </c>
      <c r="B119" s="339" t="s">
        <v>251</v>
      </c>
      <c r="C119" s="339">
        <v>2009</v>
      </c>
      <c r="D119" s="340" t="s">
        <v>252</v>
      </c>
      <c r="E119" s="341" t="s">
        <v>18</v>
      </c>
      <c r="F119" s="342" t="s">
        <v>334</v>
      </c>
      <c r="G119" s="339" t="s">
        <v>331</v>
      </c>
      <c r="H119" s="341" t="s">
        <v>329</v>
      </c>
      <c r="I119" s="330"/>
      <c r="J119" s="341" t="s">
        <v>682</v>
      </c>
      <c r="K119" s="341" t="s">
        <v>692</v>
      </c>
      <c r="L119" s="342" t="s">
        <v>233</v>
      </c>
      <c r="M119" s="342" t="s">
        <v>528</v>
      </c>
      <c r="N119" s="342" t="s">
        <v>55</v>
      </c>
      <c r="O119" s="342"/>
      <c r="P119" s="342" t="s">
        <v>343</v>
      </c>
      <c r="Q119" s="343"/>
      <c r="R119" s="344">
        <v>0.91809654699999999</v>
      </c>
      <c r="S119" s="344"/>
      <c r="T119" s="344"/>
      <c r="U119" s="344">
        <v>12.96693292</v>
      </c>
      <c r="V119" s="335">
        <f t="shared" si="11"/>
        <v>0.91809654699999999</v>
      </c>
      <c r="W119" s="336">
        <f t="shared" si="12"/>
        <v>12.96693292</v>
      </c>
      <c r="X119" s="337" t="str">
        <f t="shared" si="10"/>
        <v>F</v>
      </c>
      <c r="Y119" s="330"/>
      <c r="Z119" s="330"/>
      <c r="AA119" s="330"/>
      <c r="AB119" s="330"/>
      <c r="AC119" s="330"/>
      <c r="AD119" s="330"/>
      <c r="AE119" s="330"/>
    </row>
    <row r="120" spans="1:31" s="338" customFormat="1">
      <c r="A120" s="339">
        <v>181</v>
      </c>
      <c r="B120" s="339" t="s">
        <v>251</v>
      </c>
      <c r="C120" s="339">
        <v>2009</v>
      </c>
      <c r="D120" s="340" t="s">
        <v>252</v>
      </c>
      <c r="E120" s="340" t="s">
        <v>18</v>
      </c>
      <c r="F120" s="345"/>
      <c r="G120" s="339" t="s">
        <v>331</v>
      </c>
      <c r="H120" s="340" t="s">
        <v>329</v>
      </c>
      <c r="I120" s="330"/>
      <c r="J120" s="340" t="s">
        <v>682</v>
      </c>
      <c r="K120" s="340" t="s">
        <v>692</v>
      </c>
      <c r="L120" s="342" t="s">
        <v>233</v>
      </c>
      <c r="M120" s="342" t="s">
        <v>528</v>
      </c>
      <c r="N120" s="345" t="s">
        <v>55</v>
      </c>
      <c r="O120" s="345"/>
      <c r="P120" s="345" t="s">
        <v>333</v>
      </c>
      <c r="Q120" s="343"/>
      <c r="R120" s="346">
        <v>0.91637743400000005</v>
      </c>
      <c r="S120" s="346"/>
      <c r="T120" s="346"/>
      <c r="U120" s="346">
        <v>20.761653580000001</v>
      </c>
      <c r="V120" s="335">
        <f t="shared" si="11"/>
        <v>0.91637743400000005</v>
      </c>
      <c r="W120" s="336">
        <f t="shared" si="12"/>
        <v>20.761653580000001</v>
      </c>
      <c r="X120" s="337" t="str">
        <f t="shared" si="10"/>
        <v>F</v>
      </c>
      <c r="Y120" s="330"/>
      <c r="Z120" s="330"/>
      <c r="AA120" s="330"/>
      <c r="AB120" s="330"/>
      <c r="AC120" s="330"/>
      <c r="AD120" s="330"/>
      <c r="AE120" s="330"/>
    </row>
    <row r="121" spans="1:31" s="338" customFormat="1">
      <c r="A121" s="339">
        <v>181</v>
      </c>
      <c r="B121" s="339" t="s">
        <v>251</v>
      </c>
      <c r="C121" s="339">
        <v>2009</v>
      </c>
      <c r="D121" s="340" t="s">
        <v>252</v>
      </c>
      <c r="E121" s="341" t="s">
        <v>18</v>
      </c>
      <c r="F121" s="342"/>
      <c r="G121" s="339" t="s">
        <v>331</v>
      </c>
      <c r="H121" s="341" t="s">
        <v>329</v>
      </c>
      <c r="I121" s="330"/>
      <c r="J121" s="341" t="s">
        <v>682</v>
      </c>
      <c r="K121" s="341" t="s">
        <v>692</v>
      </c>
      <c r="L121" s="342" t="s">
        <v>233</v>
      </c>
      <c r="M121" s="342" t="s">
        <v>528</v>
      </c>
      <c r="N121" s="342" t="s">
        <v>55</v>
      </c>
      <c r="O121" s="342"/>
      <c r="P121" s="342" t="s">
        <v>333</v>
      </c>
      <c r="Q121" s="343"/>
      <c r="R121" s="344">
        <v>0.91637743400000005</v>
      </c>
      <c r="S121" s="344"/>
      <c r="T121" s="344"/>
      <c r="U121" s="344">
        <v>20.761653580000001</v>
      </c>
      <c r="V121" s="335">
        <f t="shared" si="11"/>
        <v>0.91637743400000005</v>
      </c>
      <c r="W121" s="336">
        <f t="shared" si="12"/>
        <v>20.761653580000001</v>
      </c>
      <c r="X121" s="337" t="str">
        <f t="shared" ref="X121:X152" si="13">IF(V121&lt;&gt;"",IF(V121&lt;0.9,"S","F"),"")</f>
        <v>F</v>
      </c>
      <c r="Y121" s="330"/>
      <c r="Z121" s="330"/>
      <c r="AA121" s="330"/>
      <c r="AB121" s="330"/>
      <c r="AC121" s="330"/>
      <c r="AD121" s="330"/>
      <c r="AE121" s="330"/>
    </row>
    <row r="122" spans="1:31" s="338" customFormat="1">
      <c r="A122" s="339">
        <v>181</v>
      </c>
      <c r="B122" s="339" t="s">
        <v>251</v>
      </c>
      <c r="C122" s="339">
        <v>2009</v>
      </c>
      <c r="D122" s="340" t="s">
        <v>252</v>
      </c>
      <c r="E122" s="341" t="s">
        <v>18</v>
      </c>
      <c r="F122" s="342" t="s">
        <v>263</v>
      </c>
      <c r="G122" s="339" t="s">
        <v>270</v>
      </c>
      <c r="H122" s="341" t="s">
        <v>20</v>
      </c>
      <c r="I122" s="353"/>
      <c r="J122" s="341" t="s">
        <v>682</v>
      </c>
      <c r="K122" s="341" t="s">
        <v>692</v>
      </c>
      <c r="L122" s="342" t="s">
        <v>233</v>
      </c>
      <c r="M122" s="342" t="s">
        <v>538</v>
      </c>
      <c r="N122" s="342" t="s">
        <v>271</v>
      </c>
      <c r="O122" s="342" t="s">
        <v>272</v>
      </c>
      <c r="P122" s="342" t="s">
        <v>274</v>
      </c>
      <c r="Q122" s="343"/>
      <c r="R122" s="344">
        <v>0.91620070099999995</v>
      </c>
      <c r="S122" s="344"/>
      <c r="T122" s="344"/>
      <c r="U122" s="344">
        <v>15.72</v>
      </c>
      <c r="V122" s="335">
        <f t="shared" si="11"/>
        <v>0.91620070099999995</v>
      </c>
      <c r="W122" s="336">
        <f t="shared" si="12"/>
        <v>15.72</v>
      </c>
      <c r="X122" s="337" t="str">
        <f t="shared" si="13"/>
        <v>F</v>
      </c>
      <c r="Y122" s="330"/>
      <c r="Z122" s="330"/>
      <c r="AA122" s="330"/>
      <c r="AB122" s="330"/>
      <c r="AC122" s="330"/>
      <c r="AD122" s="330"/>
      <c r="AE122" s="330"/>
    </row>
    <row r="123" spans="1:31" s="338" customFormat="1">
      <c r="A123" s="339">
        <v>181</v>
      </c>
      <c r="B123" s="339" t="s">
        <v>251</v>
      </c>
      <c r="C123" s="339">
        <v>2009</v>
      </c>
      <c r="D123" s="340" t="s">
        <v>252</v>
      </c>
      <c r="E123" s="341" t="s">
        <v>18</v>
      </c>
      <c r="F123" s="342" t="s">
        <v>267</v>
      </c>
      <c r="G123" s="339" t="s">
        <v>264</v>
      </c>
      <c r="H123" s="341" t="s">
        <v>103</v>
      </c>
      <c r="I123" s="330"/>
      <c r="J123" s="341" t="s">
        <v>682</v>
      </c>
      <c r="K123" s="341" t="s">
        <v>692</v>
      </c>
      <c r="L123" s="342" t="s">
        <v>233</v>
      </c>
      <c r="M123" s="342" t="s">
        <v>538</v>
      </c>
      <c r="N123" s="342" t="s">
        <v>55</v>
      </c>
      <c r="O123" s="342"/>
      <c r="P123" s="342" t="s">
        <v>268</v>
      </c>
      <c r="Q123" s="343"/>
      <c r="R123" s="344">
        <v>0.91426053399999996</v>
      </c>
      <c r="S123" s="344"/>
      <c r="T123" s="344"/>
      <c r="U123" s="344">
        <v>12.654509170000001</v>
      </c>
      <c r="V123" s="335">
        <f t="shared" si="11"/>
        <v>0.91426053399999996</v>
      </c>
      <c r="W123" s="336">
        <f t="shared" si="12"/>
        <v>12.654509170000001</v>
      </c>
      <c r="X123" s="337" t="str">
        <f t="shared" si="13"/>
        <v>F</v>
      </c>
      <c r="Y123" s="330"/>
      <c r="Z123" s="330"/>
      <c r="AA123" s="330"/>
      <c r="AB123" s="330"/>
      <c r="AC123" s="330"/>
      <c r="AD123" s="330"/>
      <c r="AE123" s="330"/>
    </row>
    <row r="124" spans="1:31" s="338" customFormat="1">
      <c r="A124" s="330"/>
      <c r="B124" s="331" t="s">
        <v>406</v>
      </c>
      <c r="C124" s="332">
        <v>1989</v>
      </c>
      <c r="D124" s="330"/>
      <c r="E124" s="333" t="s">
        <v>18</v>
      </c>
      <c r="F124" s="330"/>
      <c r="G124" s="330" t="s">
        <v>463</v>
      </c>
      <c r="H124" s="334" t="s">
        <v>20</v>
      </c>
      <c r="I124" s="334"/>
      <c r="J124" s="334" t="s">
        <v>682</v>
      </c>
      <c r="K124" s="334" t="s">
        <v>733</v>
      </c>
      <c r="L124" s="331" t="s">
        <v>612</v>
      </c>
      <c r="M124" s="330" t="s">
        <v>548</v>
      </c>
      <c r="N124" s="331" t="s">
        <v>432</v>
      </c>
      <c r="O124" s="334"/>
      <c r="P124" s="330" t="s">
        <v>453</v>
      </c>
      <c r="Q124" s="335">
        <v>0.91400000000000003</v>
      </c>
      <c r="R124" s="335"/>
      <c r="S124" s="335">
        <v>7.1</v>
      </c>
      <c r="T124" s="335"/>
      <c r="U124" s="335"/>
      <c r="V124" s="335">
        <f>+Q124</f>
        <v>0.91400000000000003</v>
      </c>
      <c r="W124" s="336">
        <f>+S124</f>
        <v>7.1</v>
      </c>
      <c r="X124" s="337" t="str">
        <f t="shared" si="13"/>
        <v>F</v>
      </c>
      <c r="Y124" s="330"/>
      <c r="Z124" s="330"/>
      <c r="AA124" s="330"/>
      <c r="AB124" s="330"/>
      <c r="AC124" s="330"/>
      <c r="AD124" s="330"/>
      <c r="AE124" s="330"/>
    </row>
    <row r="125" spans="1:31" s="338" customFormat="1">
      <c r="A125" s="331"/>
      <c r="B125" s="332" t="s">
        <v>381</v>
      </c>
      <c r="C125" s="332">
        <v>2011</v>
      </c>
      <c r="D125" s="331"/>
      <c r="E125" s="339" t="s">
        <v>71</v>
      </c>
      <c r="F125" s="331"/>
      <c r="G125" s="347"/>
      <c r="H125" s="341" t="s">
        <v>60</v>
      </c>
      <c r="I125" s="341"/>
      <c r="J125" s="348" t="s">
        <v>682</v>
      </c>
      <c r="K125" s="348" t="s">
        <v>715</v>
      </c>
      <c r="L125" s="341" t="s">
        <v>601</v>
      </c>
      <c r="M125" s="351" t="s">
        <v>530</v>
      </c>
      <c r="N125" s="332" t="s">
        <v>529</v>
      </c>
      <c r="O125" s="331"/>
      <c r="P125" s="332" t="s">
        <v>717</v>
      </c>
      <c r="Q125" s="349"/>
      <c r="R125" s="350">
        <v>0.91300000000000003</v>
      </c>
      <c r="S125" s="349"/>
      <c r="T125" s="349"/>
      <c r="U125" s="350">
        <v>19.010000000000002</v>
      </c>
      <c r="V125" s="335">
        <f>+R125</f>
        <v>0.91300000000000003</v>
      </c>
      <c r="W125" s="336">
        <f t="shared" ref="W125:W132" si="14">+U125</f>
        <v>19.010000000000002</v>
      </c>
      <c r="X125" s="337" t="str">
        <f t="shared" si="13"/>
        <v>F</v>
      </c>
      <c r="Y125" s="330"/>
      <c r="Z125" s="330"/>
      <c r="AA125" s="330"/>
      <c r="AB125" s="330"/>
      <c r="AC125" s="330"/>
      <c r="AD125" s="330"/>
      <c r="AE125" s="330"/>
    </row>
    <row r="126" spans="1:31" s="338" customFormat="1">
      <c r="A126" s="339">
        <v>181</v>
      </c>
      <c r="B126" s="339" t="s">
        <v>251</v>
      </c>
      <c r="C126" s="339">
        <v>2009</v>
      </c>
      <c r="D126" s="340" t="s">
        <v>252</v>
      </c>
      <c r="E126" s="341" t="s">
        <v>18</v>
      </c>
      <c r="F126" s="342" t="s">
        <v>327</v>
      </c>
      <c r="G126" s="339" t="s">
        <v>331</v>
      </c>
      <c r="H126" s="341" t="s">
        <v>329</v>
      </c>
      <c r="I126" s="330"/>
      <c r="J126" s="341" t="s">
        <v>682</v>
      </c>
      <c r="K126" s="341" t="s">
        <v>692</v>
      </c>
      <c r="L126" s="342" t="s">
        <v>233</v>
      </c>
      <c r="M126" s="342" t="s">
        <v>528</v>
      </c>
      <c r="N126" s="342" t="s">
        <v>55</v>
      </c>
      <c r="O126" s="342"/>
      <c r="P126" s="342" t="s">
        <v>332</v>
      </c>
      <c r="Q126" s="343"/>
      <c r="R126" s="344">
        <v>0.91048192400000005</v>
      </c>
      <c r="S126" s="344"/>
      <c r="T126" s="344"/>
      <c r="U126" s="344">
        <v>20.868941759999998</v>
      </c>
      <c r="V126" s="335">
        <f>+R126</f>
        <v>0.91048192400000005</v>
      </c>
      <c r="W126" s="336">
        <f t="shared" si="14"/>
        <v>20.868941759999998</v>
      </c>
      <c r="X126" s="337" t="str">
        <f t="shared" si="13"/>
        <v>F</v>
      </c>
      <c r="Y126" s="330"/>
      <c r="Z126" s="330"/>
      <c r="AA126" s="330"/>
      <c r="AB126" s="330"/>
      <c r="AC126" s="330"/>
      <c r="AD126" s="330"/>
      <c r="AE126" s="330"/>
    </row>
    <row r="127" spans="1:31" s="338" customFormat="1">
      <c r="A127" s="339">
        <v>181</v>
      </c>
      <c r="B127" s="339" t="s">
        <v>251</v>
      </c>
      <c r="C127" s="339">
        <v>2009</v>
      </c>
      <c r="D127" s="340" t="s">
        <v>252</v>
      </c>
      <c r="E127" s="340" t="s">
        <v>18</v>
      </c>
      <c r="F127" s="345" t="s">
        <v>263</v>
      </c>
      <c r="G127" s="339" t="s">
        <v>264</v>
      </c>
      <c r="H127" s="340" t="s">
        <v>103</v>
      </c>
      <c r="I127" s="330"/>
      <c r="J127" s="340" t="s">
        <v>682</v>
      </c>
      <c r="K127" s="340" t="s">
        <v>692</v>
      </c>
      <c r="L127" s="342" t="s">
        <v>233</v>
      </c>
      <c r="M127" s="342" t="s">
        <v>538</v>
      </c>
      <c r="N127" s="345" t="s">
        <v>55</v>
      </c>
      <c r="O127" s="345"/>
      <c r="P127" s="345" t="s">
        <v>265</v>
      </c>
      <c r="Q127" s="343"/>
      <c r="R127" s="346">
        <v>0.90993638700000001</v>
      </c>
      <c r="S127" s="346"/>
      <c r="T127" s="346"/>
      <c r="U127" s="346">
        <v>19.45744723</v>
      </c>
      <c r="V127" s="335">
        <f>+R127</f>
        <v>0.90993638700000001</v>
      </c>
      <c r="W127" s="336">
        <f t="shared" si="14"/>
        <v>19.45744723</v>
      </c>
      <c r="X127" s="337" t="str">
        <f t="shared" si="13"/>
        <v>F</v>
      </c>
      <c r="Y127" s="330"/>
      <c r="Z127" s="330"/>
      <c r="AA127" s="330"/>
      <c r="AB127" s="330"/>
      <c r="AC127" s="330"/>
      <c r="AD127" s="330"/>
      <c r="AE127" s="330"/>
    </row>
    <row r="128" spans="1:31" s="338" customFormat="1">
      <c r="A128" s="339">
        <v>181</v>
      </c>
      <c r="B128" s="339" t="s">
        <v>251</v>
      </c>
      <c r="C128" s="339">
        <v>2009</v>
      </c>
      <c r="D128" s="340" t="s">
        <v>252</v>
      </c>
      <c r="E128" s="340" t="s">
        <v>18</v>
      </c>
      <c r="F128" s="345" t="s">
        <v>263</v>
      </c>
      <c r="G128" s="339" t="s">
        <v>270</v>
      </c>
      <c r="H128" s="340" t="s">
        <v>20</v>
      </c>
      <c r="I128" s="353"/>
      <c r="J128" s="340" t="s">
        <v>682</v>
      </c>
      <c r="K128" s="340" t="s">
        <v>692</v>
      </c>
      <c r="L128" s="342" t="s">
        <v>233</v>
      </c>
      <c r="M128" s="342" t="s">
        <v>538</v>
      </c>
      <c r="N128" s="345" t="s">
        <v>271</v>
      </c>
      <c r="O128" s="345" t="s">
        <v>272</v>
      </c>
      <c r="P128" s="345" t="s">
        <v>273</v>
      </c>
      <c r="Q128" s="343"/>
      <c r="R128" s="346">
        <v>0.90572357999999997</v>
      </c>
      <c r="S128" s="346"/>
      <c r="T128" s="346"/>
      <c r="U128" s="346">
        <v>20.33339908</v>
      </c>
      <c r="V128" s="335">
        <f>+R128</f>
        <v>0.90572357999999997</v>
      </c>
      <c r="W128" s="336">
        <f t="shared" si="14"/>
        <v>20.33339908</v>
      </c>
      <c r="X128" s="337" t="str">
        <f t="shared" si="13"/>
        <v>F</v>
      </c>
      <c r="Y128" s="330"/>
      <c r="Z128" s="330"/>
      <c r="AA128" s="330"/>
      <c r="AB128" s="330"/>
      <c r="AC128" s="330"/>
      <c r="AD128" s="330"/>
      <c r="AE128" s="330"/>
    </row>
    <row r="129" spans="1:31" s="338" customFormat="1">
      <c r="A129" s="339">
        <v>181</v>
      </c>
      <c r="B129" s="339" t="s">
        <v>251</v>
      </c>
      <c r="C129" s="339">
        <v>2009</v>
      </c>
      <c r="D129" s="340" t="s">
        <v>252</v>
      </c>
      <c r="E129" s="341" t="s">
        <v>18</v>
      </c>
      <c r="F129" s="342" t="s">
        <v>263</v>
      </c>
      <c r="G129" s="339" t="s">
        <v>264</v>
      </c>
      <c r="H129" s="341" t="s">
        <v>103</v>
      </c>
      <c r="I129" s="330"/>
      <c r="J129" s="341" t="s">
        <v>682</v>
      </c>
      <c r="K129" s="341" t="s">
        <v>692</v>
      </c>
      <c r="L129" s="342" t="s">
        <v>233</v>
      </c>
      <c r="M129" s="342" t="s">
        <v>538</v>
      </c>
      <c r="N129" s="342" t="s">
        <v>55</v>
      </c>
      <c r="O129" s="342"/>
      <c r="P129" s="342" t="s">
        <v>266</v>
      </c>
      <c r="Q129" s="343"/>
      <c r="R129" s="344">
        <v>0.90398989900000004</v>
      </c>
      <c r="S129" s="344"/>
      <c r="T129" s="344"/>
      <c r="U129" s="344">
        <v>15.285122019999999</v>
      </c>
      <c r="V129" s="335">
        <f>+R129</f>
        <v>0.90398989900000004</v>
      </c>
      <c r="W129" s="336">
        <f t="shared" si="14"/>
        <v>15.285122019999999</v>
      </c>
      <c r="X129" s="337" t="str">
        <f t="shared" si="13"/>
        <v>F</v>
      </c>
      <c r="Y129" s="330"/>
      <c r="Z129" s="330"/>
      <c r="AA129" s="330"/>
      <c r="AB129" s="330"/>
      <c r="AC129" s="330"/>
      <c r="AD129" s="330"/>
      <c r="AE129" s="330"/>
    </row>
    <row r="130" spans="1:31" s="338" customFormat="1">
      <c r="A130" s="330"/>
      <c r="B130" s="331" t="s">
        <v>406</v>
      </c>
      <c r="C130" s="332">
        <v>1989</v>
      </c>
      <c r="D130" s="330"/>
      <c r="E130" s="333" t="s">
        <v>18</v>
      </c>
      <c r="F130" s="330"/>
      <c r="G130" s="330" t="s">
        <v>464</v>
      </c>
      <c r="H130" s="334" t="s">
        <v>20</v>
      </c>
      <c r="I130" s="334"/>
      <c r="J130" s="334" t="s">
        <v>682</v>
      </c>
      <c r="K130" s="334" t="s">
        <v>735</v>
      </c>
      <c r="L130" s="331" t="s">
        <v>614</v>
      </c>
      <c r="M130" s="330" t="s">
        <v>549</v>
      </c>
      <c r="N130" s="331" t="s">
        <v>432</v>
      </c>
      <c r="O130" s="334"/>
      <c r="P130" s="367" t="s">
        <v>457</v>
      </c>
      <c r="Q130" s="335">
        <v>0.9</v>
      </c>
      <c r="R130" s="335"/>
      <c r="S130" s="335"/>
      <c r="T130" s="335"/>
      <c r="U130" s="335">
        <v>6.2</v>
      </c>
      <c r="V130" s="335">
        <f>+Q130</f>
        <v>0.9</v>
      </c>
      <c r="W130" s="336">
        <f t="shared" si="14"/>
        <v>6.2</v>
      </c>
      <c r="X130" s="337" t="str">
        <f t="shared" si="13"/>
        <v>F</v>
      </c>
      <c r="Y130" s="330"/>
      <c r="Z130" s="330"/>
      <c r="AA130" s="330"/>
      <c r="AB130" s="330"/>
      <c r="AC130" s="330"/>
      <c r="AD130" s="330"/>
      <c r="AE130" s="330"/>
    </row>
    <row r="131" spans="1:31" s="338" customFormat="1">
      <c r="A131" s="339">
        <v>181</v>
      </c>
      <c r="B131" s="339" t="s">
        <v>251</v>
      </c>
      <c r="C131" s="339">
        <v>2009</v>
      </c>
      <c r="D131" s="340" t="s">
        <v>252</v>
      </c>
      <c r="E131" s="341" t="s">
        <v>18</v>
      </c>
      <c r="F131" s="342" t="s">
        <v>263</v>
      </c>
      <c r="G131" s="339" t="s">
        <v>270</v>
      </c>
      <c r="H131" s="341" t="s">
        <v>20</v>
      </c>
      <c r="I131" s="353"/>
      <c r="J131" s="341" t="s">
        <v>682</v>
      </c>
      <c r="K131" s="341" t="s">
        <v>692</v>
      </c>
      <c r="L131" s="342" t="s">
        <v>233</v>
      </c>
      <c r="M131" s="342" t="s">
        <v>538</v>
      </c>
      <c r="N131" s="342" t="s">
        <v>271</v>
      </c>
      <c r="O131" s="342" t="s">
        <v>272</v>
      </c>
      <c r="P131" s="342" t="s">
        <v>275</v>
      </c>
      <c r="Q131" s="343"/>
      <c r="R131" s="344">
        <v>0.89980392300000001</v>
      </c>
      <c r="S131" s="344"/>
      <c r="T131" s="344"/>
      <c r="U131" s="344">
        <v>14.54</v>
      </c>
      <c r="V131" s="335">
        <f>+R131</f>
        <v>0.89980392300000001</v>
      </c>
      <c r="W131" s="336">
        <f t="shared" si="14"/>
        <v>14.54</v>
      </c>
      <c r="X131" s="337" t="str">
        <f t="shared" si="13"/>
        <v>S</v>
      </c>
      <c r="Y131" s="330"/>
      <c r="Z131" s="330"/>
      <c r="AA131" s="330"/>
      <c r="AB131" s="330"/>
      <c r="AC131" s="330"/>
      <c r="AD131" s="330"/>
      <c r="AE131" s="330"/>
    </row>
    <row r="132" spans="1:31" s="338" customFormat="1">
      <c r="A132" s="330"/>
      <c r="B132" s="331" t="s">
        <v>406</v>
      </c>
      <c r="C132" s="332">
        <v>1989</v>
      </c>
      <c r="D132" s="330"/>
      <c r="E132" s="333" t="s">
        <v>18</v>
      </c>
      <c r="F132" s="330"/>
      <c r="G132" s="330" t="s">
        <v>462</v>
      </c>
      <c r="H132" s="334" t="s">
        <v>459</v>
      </c>
      <c r="I132" s="334"/>
      <c r="J132" s="334" t="s">
        <v>682</v>
      </c>
      <c r="K132" s="334" t="s">
        <v>733</v>
      </c>
      <c r="L132" s="331" t="s">
        <v>612</v>
      </c>
      <c r="M132" s="330" t="s">
        <v>548</v>
      </c>
      <c r="N132" s="331" t="s">
        <v>432</v>
      </c>
      <c r="O132" s="334"/>
      <c r="P132" s="367" t="s">
        <v>454</v>
      </c>
      <c r="Q132" s="335">
        <v>0.89300000000000002</v>
      </c>
      <c r="R132" s="335"/>
      <c r="S132" s="335"/>
      <c r="T132" s="335"/>
      <c r="U132" s="335">
        <v>7.5</v>
      </c>
      <c r="V132" s="335">
        <f>+Q132</f>
        <v>0.89300000000000002</v>
      </c>
      <c r="W132" s="336">
        <f t="shared" si="14"/>
        <v>7.5</v>
      </c>
      <c r="X132" s="337" t="str">
        <f t="shared" si="13"/>
        <v>S</v>
      </c>
      <c r="Y132" s="330"/>
      <c r="Z132" s="330"/>
      <c r="AA132" s="330"/>
      <c r="AB132" s="330"/>
      <c r="AC132" s="330"/>
      <c r="AD132" s="330"/>
      <c r="AE132" s="330"/>
    </row>
    <row r="133" spans="1:31" s="338" customFormat="1">
      <c r="A133" s="330"/>
      <c r="B133" s="331" t="s">
        <v>406</v>
      </c>
      <c r="C133" s="332">
        <v>1989</v>
      </c>
      <c r="D133" s="330"/>
      <c r="E133" s="333" t="s">
        <v>18</v>
      </c>
      <c r="F133" s="330"/>
      <c r="G133" s="330"/>
      <c r="H133" s="334" t="s">
        <v>443</v>
      </c>
      <c r="I133" s="334"/>
      <c r="J133" s="334" t="s">
        <v>682</v>
      </c>
      <c r="K133" s="334" t="s">
        <v>732</v>
      </c>
      <c r="L133" s="331" t="s">
        <v>611</v>
      </c>
      <c r="M133" s="330" t="s">
        <v>546</v>
      </c>
      <c r="N133" s="331" t="s">
        <v>432</v>
      </c>
      <c r="O133" s="334" t="s">
        <v>442</v>
      </c>
      <c r="P133" s="330" t="s">
        <v>433</v>
      </c>
      <c r="Q133" s="335">
        <v>0.89</v>
      </c>
      <c r="R133" s="335"/>
      <c r="S133" s="335">
        <v>13</v>
      </c>
      <c r="T133" s="335"/>
      <c r="U133" s="335"/>
      <c r="V133" s="335">
        <f>+Q133</f>
        <v>0.89</v>
      </c>
      <c r="W133" s="336">
        <f>+S133</f>
        <v>13</v>
      </c>
      <c r="X133" s="337" t="str">
        <f t="shared" si="13"/>
        <v>S</v>
      </c>
      <c r="Y133" s="330"/>
      <c r="Z133" s="330"/>
      <c r="AA133" s="330"/>
      <c r="AB133" s="330"/>
      <c r="AC133" s="330"/>
      <c r="AD133" s="330"/>
      <c r="AE133" s="330"/>
    </row>
    <row r="134" spans="1:31" s="338" customFormat="1">
      <c r="A134" s="330"/>
      <c r="B134" s="331" t="s">
        <v>406</v>
      </c>
      <c r="C134" s="332">
        <v>1989</v>
      </c>
      <c r="D134" s="330"/>
      <c r="E134" s="333" t="s">
        <v>18</v>
      </c>
      <c r="F134" s="330"/>
      <c r="G134" s="330"/>
      <c r="H134" s="334" t="s">
        <v>443</v>
      </c>
      <c r="I134" s="334"/>
      <c r="J134" s="334" t="s">
        <v>682</v>
      </c>
      <c r="K134" s="334" t="s">
        <v>732</v>
      </c>
      <c r="L134" s="331" t="s">
        <v>611</v>
      </c>
      <c r="M134" s="330" t="s">
        <v>546</v>
      </c>
      <c r="N134" s="331" t="s">
        <v>432</v>
      </c>
      <c r="O134" s="334" t="s">
        <v>442</v>
      </c>
      <c r="P134" s="365" t="s">
        <v>435</v>
      </c>
      <c r="Q134" s="335">
        <v>0.89</v>
      </c>
      <c r="R134" s="335"/>
      <c r="S134" s="335">
        <v>12.2</v>
      </c>
      <c r="T134" s="335"/>
      <c r="U134" s="335"/>
      <c r="V134" s="335">
        <f>+Q134</f>
        <v>0.89</v>
      </c>
      <c r="W134" s="336">
        <f>+S134</f>
        <v>12.2</v>
      </c>
      <c r="X134" s="337" t="str">
        <f t="shared" si="13"/>
        <v>S</v>
      </c>
      <c r="Y134" s="330"/>
      <c r="Z134" s="330"/>
      <c r="AA134" s="330"/>
      <c r="AB134" s="330"/>
      <c r="AC134" s="330"/>
      <c r="AD134" s="330"/>
      <c r="AE134" s="330"/>
    </row>
    <row r="135" spans="1:31" s="338" customFormat="1">
      <c r="A135" s="339">
        <v>181</v>
      </c>
      <c r="B135" s="339" t="s">
        <v>251</v>
      </c>
      <c r="C135" s="339">
        <v>2009</v>
      </c>
      <c r="D135" s="340" t="s">
        <v>252</v>
      </c>
      <c r="E135" s="341" t="s">
        <v>18</v>
      </c>
      <c r="F135" s="342" t="s">
        <v>327</v>
      </c>
      <c r="G135" s="339" t="s">
        <v>328</v>
      </c>
      <c r="H135" s="341" t="s">
        <v>329</v>
      </c>
      <c r="I135" s="330"/>
      <c r="J135" s="341" t="s">
        <v>682</v>
      </c>
      <c r="K135" s="341" t="s">
        <v>692</v>
      </c>
      <c r="L135" s="342" t="s">
        <v>233</v>
      </c>
      <c r="M135" s="342" t="s">
        <v>528</v>
      </c>
      <c r="N135" s="342" t="s">
        <v>55</v>
      </c>
      <c r="O135" s="342"/>
      <c r="P135" s="342" t="s">
        <v>330</v>
      </c>
      <c r="Q135" s="343"/>
      <c r="R135" s="344">
        <v>0.88962645699999998</v>
      </c>
      <c r="S135" s="344"/>
      <c r="T135" s="344"/>
      <c r="U135" s="344">
        <v>21.420087370000001</v>
      </c>
      <c r="V135" s="335">
        <f>+R135</f>
        <v>0.88962645699999998</v>
      </c>
      <c r="W135" s="336">
        <f>+U135</f>
        <v>21.420087370000001</v>
      </c>
      <c r="X135" s="337" t="str">
        <f t="shared" si="13"/>
        <v>S</v>
      </c>
      <c r="Y135" s="330"/>
      <c r="Z135" s="330"/>
      <c r="AA135" s="330"/>
      <c r="AB135" s="330"/>
      <c r="AC135" s="330"/>
      <c r="AD135" s="330"/>
      <c r="AE135" s="330"/>
    </row>
    <row r="136" spans="1:31" s="338" customFormat="1">
      <c r="A136" s="331"/>
      <c r="B136" s="332" t="s">
        <v>381</v>
      </c>
      <c r="C136" s="332">
        <v>2011</v>
      </c>
      <c r="D136" s="331"/>
      <c r="E136" s="339" t="s">
        <v>71</v>
      </c>
      <c r="F136" s="331"/>
      <c r="G136" s="347"/>
      <c r="H136" s="341" t="s">
        <v>60</v>
      </c>
      <c r="I136" s="341"/>
      <c r="J136" s="348" t="s">
        <v>682</v>
      </c>
      <c r="K136" s="348" t="s">
        <v>715</v>
      </c>
      <c r="L136" s="341" t="s">
        <v>601</v>
      </c>
      <c r="M136" s="351" t="s">
        <v>530</v>
      </c>
      <c r="N136" s="332" t="s">
        <v>367</v>
      </c>
      <c r="O136" s="331"/>
      <c r="P136" s="332" t="s">
        <v>716</v>
      </c>
      <c r="Q136" s="349"/>
      <c r="R136" s="350">
        <v>0.88500000000000001</v>
      </c>
      <c r="S136" s="349"/>
      <c r="T136" s="349"/>
      <c r="U136" s="350">
        <v>24.2</v>
      </c>
      <c r="V136" s="335">
        <f>+R136</f>
        <v>0.88500000000000001</v>
      </c>
      <c r="W136" s="336">
        <f>+U136</f>
        <v>24.2</v>
      </c>
      <c r="X136" s="337" t="str">
        <f t="shared" si="13"/>
        <v>S</v>
      </c>
      <c r="Y136" s="330"/>
      <c r="Z136" s="330"/>
      <c r="AA136" s="330"/>
      <c r="AB136" s="330"/>
      <c r="AC136" s="330"/>
      <c r="AD136" s="330"/>
      <c r="AE136" s="330"/>
    </row>
    <row r="137" spans="1:31" s="338" customFormat="1">
      <c r="A137" s="330"/>
      <c r="B137" s="331" t="s">
        <v>406</v>
      </c>
      <c r="C137" s="332">
        <v>1989</v>
      </c>
      <c r="D137" s="330"/>
      <c r="E137" s="333" t="s">
        <v>18</v>
      </c>
      <c r="F137" s="330"/>
      <c r="G137" s="330" t="s">
        <v>462</v>
      </c>
      <c r="H137" s="334" t="s">
        <v>459</v>
      </c>
      <c r="I137" s="334"/>
      <c r="J137" s="334" t="s">
        <v>682</v>
      </c>
      <c r="K137" s="334" t="s">
        <v>733</v>
      </c>
      <c r="L137" s="331" t="s">
        <v>612</v>
      </c>
      <c r="M137" s="330" t="s">
        <v>548</v>
      </c>
      <c r="N137" s="331" t="s">
        <v>432</v>
      </c>
      <c r="O137" s="334"/>
      <c r="P137" s="367" t="s">
        <v>455</v>
      </c>
      <c r="Q137" s="335">
        <v>0.88200000000000001</v>
      </c>
      <c r="R137" s="335"/>
      <c r="S137" s="335"/>
      <c r="T137" s="335"/>
      <c r="U137" s="335">
        <v>11.9</v>
      </c>
      <c r="V137" s="335">
        <f t="shared" ref="V137:V165" si="15">+Q137</f>
        <v>0.88200000000000001</v>
      </c>
      <c r="W137" s="336">
        <f>+U137</f>
        <v>11.9</v>
      </c>
      <c r="X137" s="337" t="str">
        <f t="shared" si="13"/>
        <v>S</v>
      </c>
      <c r="Y137" s="330"/>
      <c r="Z137" s="330"/>
      <c r="AA137" s="330"/>
      <c r="AB137" s="330"/>
      <c r="AC137" s="330"/>
      <c r="AD137" s="330"/>
      <c r="AE137" s="330"/>
    </row>
    <row r="138" spans="1:31" s="338" customFormat="1">
      <c r="A138" s="330"/>
      <c r="B138" s="331" t="s">
        <v>406</v>
      </c>
      <c r="C138" s="332">
        <v>1989</v>
      </c>
      <c r="D138" s="330"/>
      <c r="E138" s="333" t="s">
        <v>18</v>
      </c>
      <c r="F138" s="330"/>
      <c r="G138" s="330"/>
      <c r="H138" s="334" t="s">
        <v>443</v>
      </c>
      <c r="I138" s="334"/>
      <c r="J138" s="334" t="s">
        <v>682</v>
      </c>
      <c r="K138" s="334" t="s">
        <v>732</v>
      </c>
      <c r="L138" s="331" t="s">
        <v>611</v>
      </c>
      <c r="M138" s="330" t="s">
        <v>546</v>
      </c>
      <c r="N138" s="331" t="s">
        <v>432</v>
      </c>
      <c r="O138" s="334" t="s">
        <v>442</v>
      </c>
      <c r="P138" s="330" t="s">
        <v>434</v>
      </c>
      <c r="Q138" s="335">
        <v>0.88</v>
      </c>
      <c r="R138" s="335"/>
      <c r="S138" s="335">
        <v>15.9</v>
      </c>
      <c r="T138" s="335"/>
      <c r="U138" s="335"/>
      <c r="V138" s="335">
        <f t="shared" si="15"/>
        <v>0.88</v>
      </c>
      <c r="W138" s="336">
        <f>+S138</f>
        <v>15.9</v>
      </c>
      <c r="X138" s="337" t="str">
        <f t="shared" si="13"/>
        <v>S</v>
      </c>
      <c r="Y138" s="330"/>
      <c r="Z138" s="330"/>
      <c r="AA138" s="330"/>
      <c r="AB138" s="330"/>
      <c r="AC138" s="330"/>
      <c r="AD138" s="330"/>
      <c r="AE138" s="330"/>
    </row>
    <row r="139" spans="1:31" s="338" customFormat="1">
      <c r="A139" s="330"/>
      <c r="B139" s="331" t="s">
        <v>406</v>
      </c>
      <c r="C139" s="332">
        <v>1989</v>
      </c>
      <c r="D139" s="330"/>
      <c r="E139" s="333" t="s">
        <v>18</v>
      </c>
      <c r="F139" s="330"/>
      <c r="G139" s="330" t="s">
        <v>464</v>
      </c>
      <c r="H139" s="334" t="s">
        <v>20</v>
      </c>
      <c r="I139" s="334"/>
      <c r="J139" s="334" t="s">
        <v>682</v>
      </c>
      <c r="K139" s="334" t="s">
        <v>735</v>
      </c>
      <c r="L139" s="331" t="s">
        <v>614</v>
      </c>
      <c r="M139" s="330" t="s">
        <v>549</v>
      </c>
      <c r="N139" s="331" t="s">
        <v>432</v>
      </c>
      <c r="O139" s="330"/>
      <c r="P139" s="367" t="s">
        <v>457</v>
      </c>
      <c r="Q139" s="335">
        <v>0.85399999999999998</v>
      </c>
      <c r="R139" s="335"/>
      <c r="S139" s="335"/>
      <c r="T139" s="335">
        <v>8.6999999999999993</v>
      </c>
      <c r="U139" s="335"/>
      <c r="V139" s="335">
        <f t="shared" si="15"/>
        <v>0.85399999999999998</v>
      </c>
      <c r="W139" s="335">
        <f>+T139</f>
        <v>8.6999999999999993</v>
      </c>
      <c r="X139" s="337" t="str">
        <f t="shared" si="13"/>
        <v>S</v>
      </c>
      <c r="Y139" s="330"/>
      <c r="Z139" s="330"/>
      <c r="AA139" s="330"/>
      <c r="AB139" s="330"/>
      <c r="AC139" s="330"/>
      <c r="AD139" s="330"/>
      <c r="AE139" s="330"/>
    </row>
    <row r="140" spans="1:31" s="338" customFormat="1">
      <c r="A140" s="330"/>
      <c r="B140" s="331" t="s">
        <v>406</v>
      </c>
      <c r="C140" s="332">
        <v>1989</v>
      </c>
      <c r="D140" s="330"/>
      <c r="E140" s="333" t="s">
        <v>18</v>
      </c>
      <c r="F140" s="330"/>
      <c r="G140" s="330"/>
      <c r="H140" s="334" t="s">
        <v>443</v>
      </c>
      <c r="I140" s="334"/>
      <c r="J140" s="334" t="s">
        <v>682</v>
      </c>
      <c r="K140" s="334" t="s">
        <v>732</v>
      </c>
      <c r="L140" s="331" t="s">
        <v>611</v>
      </c>
      <c r="M140" s="330" t="s">
        <v>546</v>
      </c>
      <c r="N140" s="331" t="s">
        <v>432</v>
      </c>
      <c r="O140" s="334" t="s">
        <v>442</v>
      </c>
      <c r="P140" s="330" t="s">
        <v>436</v>
      </c>
      <c r="Q140" s="335">
        <v>0.85</v>
      </c>
      <c r="R140" s="335"/>
      <c r="S140" s="335"/>
      <c r="T140" s="335"/>
      <c r="U140" s="335">
        <v>9</v>
      </c>
      <c r="V140" s="335">
        <f t="shared" si="15"/>
        <v>0.85</v>
      </c>
      <c r="W140" s="336">
        <f t="shared" ref="W140:W145" si="16">+U140</f>
        <v>9</v>
      </c>
      <c r="X140" s="337" t="str">
        <f t="shared" si="13"/>
        <v>S</v>
      </c>
      <c r="Y140" s="330"/>
      <c r="Z140" s="330"/>
      <c r="AA140" s="330"/>
      <c r="AB140" s="330"/>
      <c r="AC140" s="330"/>
      <c r="AD140" s="330"/>
      <c r="AE140" s="330"/>
    </row>
    <row r="141" spans="1:31" s="338" customFormat="1">
      <c r="A141" s="330"/>
      <c r="B141" s="331" t="s">
        <v>406</v>
      </c>
      <c r="C141" s="332">
        <v>1989</v>
      </c>
      <c r="D141" s="330"/>
      <c r="E141" s="333" t="s">
        <v>18</v>
      </c>
      <c r="F141" s="330"/>
      <c r="G141" s="330" t="s">
        <v>464</v>
      </c>
      <c r="H141" s="334" t="s">
        <v>20</v>
      </c>
      <c r="I141" s="334"/>
      <c r="J141" s="334" t="s">
        <v>682</v>
      </c>
      <c r="K141" s="334" t="s">
        <v>735</v>
      </c>
      <c r="L141" s="331" t="s">
        <v>614</v>
      </c>
      <c r="M141" s="330" t="s">
        <v>549</v>
      </c>
      <c r="N141" s="331" t="s">
        <v>432</v>
      </c>
      <c r="O141" s="334"/>
      <c r="P141" s="367" t="s">
        <v>458</v>
      </c>
      <c r="Q141" s="335">
        <v>0.84699999999999998</v>
      </c>
      <c r="R141" s="335"/>
      <c r="S141" s="335"/>
      <c r="T141" s="335"/>
      <c r="U141" s="335">
        <v>9.5</v>
      </c>
      <c r="V141" s="335">
        <f t="shared" si="15"/>
        <v>0.84699999999999998</v>
      </c>
      <c r="W141" s="336">
        <f t="shared" si="16"/>
        <v>9.5</v>
      </c>
      <c r="X141" s="337" t="str">
        <f t="shared" si="13"/>
        <v>S</v>
      </c>
      <c r="Y141" s="330"/>
      <c r="Z141" s="330"/>
      <c r="AA141" s="330"/>
      <c r="AB141" s="330"/>
      <c r="AC141" s="330"/>
      <c r="AD141" s="330"/>
      <c r="AE141" s="330"/>
    </row>
    <row r="142" spans="1:31" s="338" customFormat="1">
      <c r="A142" s="330"/>
      <c r="B142" s="331" t="s">
        <v>406</v>
      </c>
      <c r="C142" s="332">
        <v>1989</v>
      </c>
      <c r="D142" s="330"/>
      <c r="E142" s="333" t="s">
        <v>18</v>
      </c>
      <c r="F142" s="330"/>
      <c r="G142" s="330"/>
      <c r="H142" s="334" t="s">
        <v>443</v>
      </c>
      <c r="I142" s="334"/>
      <c r="J142" s="334" t="s">
        <v>682</v>
      </c>
      <c r="K142" s="334" t="s">
        <v>732</v>
      </c>
      <c r="L142" s="331" t="s">
        <v>611</v>
      </c>
      <c r="M142" s="330" t="s">
        <v>546</v>
      </c>
      <c r="N142" s="331" t="s">
        <v>432</v>
      </c>
      <c r="O142" s="334" t="s">
        <v>442</v>
      </c>
      <c r="P142" s="330" t="s">
        <v>441</v>
      </c>
      <c r="Q142" s="335">
        <v>0.84599999999999997</v>
      </c>
      <c r="R142" s="335"/>
      <c r="S142" s="335"/>
      <c r="T142" s="335"/>
      <c r="U142" s="335">
        <v>7</v>
      </c>
      <c r="V142" s="335">
        <f t="shared" si="15"/>
        <v>0.84599999999999997</v>
      </c>
      <c r="W142" s="336">
        <f t="shared" si="16"/>
        <v>7</v>
      </c>
      <c r="X142" s="337" t="str">
        <f t="shared" si="13"/>
        <v>S</v>
      </c>
      <c r="Y142" s="330"/>
      <c r="Z142" s="330"/>
      <c r="AA142" s="330"/>
      <c r="AB142" s="330"/>
      <c r="AC142" s="330"/>
      <c r="AD142" s="330"/>
      <c r="AE142" s="330"/>
    </row>
    <row r="143" spans="1:31" s="338" customFormat="1">
      <c r="A143" s="330"/>
      <c r="B143" s="331" t="s">
        <v>406</v>
      </c>
      <c r="C143" s="332">
        <v>1989</v>
      </c>
      <c r="D143" s="330"/>
      <c r="E143" s="333" t="s">
        <v>18</v>
      </c>
      <c r="F143" s="330"/>
      <c r="G143" s="330" t="s">
        <v>463</v>
      </c>
      <c r="H143" s="334" t="s">
        <v>20</v>
      </c>
      <c r="I143" s="334"/>
      <c r="J143" s="334" t="s">
        <v>682</v>
      </c>
      <c r="K143" s="334" t="s">
        <v>733</v>
      </c>
      <c r="L143" s="331" t="s">
        <v>612</v>
      </c>
      <c r="M143" s="330" t="s">
        <v>548</v>
      </c>
      <c r="N143" s="331" t="s">
        <v>432</v>
      </c>
      <c r="O143" s="334"/>
      <c r="P143" s="367" t="s">
        <v>453</v>
      </c>
      <c r="Q143" s="335">
        <v>0.84199999999999997</v>
      </c>
      <c r="R143" s="335"/>
      <c r="S143" s="335"/>
      <c r="T143" s="335"/>
      <c r="U143" s="335">
        <v>13.6</v>
      </c>
      <c r="V143" s="335">
        <f t="shared" si="15"/>
        <v>0.84199999999999997</v>
      </c>
      <c r="W143" s="336">
        <f t="shared" si="16"/>
        <v>13.6</v>
      </c>
      <c r="X143" s="337" t="str">
        <f t="shared" si="13"/>
        <v>S</v>
      </c>
      <c r="Y143" s="330"/>
      <c r="Z143" s="330"/>
      <c r="AA143" s="330"/>
      <c r="AB143" s="330"/>
      <c r="AC143" s="330"/>
      <c r="AD143" s="330"/>
      <c r="AE143" s="330"/>
    </row>
    <row r="144" spans="1:31" s="338" customFormat="1">
      <c r="A144" s="330"/>
      <c r="B144" s="331" t="s">
        <v>406</v>
      </c>
      <c r="C144" s="332">
        <v>1989</v>
      </c>
      <c r="D144" s="330"/>
      <c r="E144" s="333" t="s">
        <v>18</v>
      </c>
      <c r="F144" s="330"/>
      <c r="G144" s="330" t="s">
        <v>464</v>
      </c>
      <c r="H144" s="334" t="s">
        <v>20</v>
      </c>
      <c r="I144" s="334"/>
      <c r="J144" s="334" t="s">
        <v>682</v>
      </c>
      <c r="K144" s="334" t="s">
        <v>735</v>
      </c>
      <c r="L144" s="331" t="s">
        <v>614</v>
      </c>
      <c r="M144" s="330" t="s">
        <v>549</v>
      </c>
      <c r="N144" s="331" t="s">
        <v>432</v>
      </c>
      <c r="O144" s="334"/>
      <c r="P144" s="367" t="s">
        <v>456</v>
      </c>
      <c r="Q144" s="335">
        <v>0.84099999999999997</v>
      </c>
      <c r="R144" s="335"/>
      <c r="S144" s="335"/>
      <c r="T144" s="335"/>
      <c r="U144" s="335">
        <v>12.6</v>
      </c>
      <c r="V144" s="335">
        <f t="shared" si="15"/>
        <v>0.84099999999999997</v>
      </c>
      <c r="W144" s="336">
        <f t="shared" si="16"/>
        <v>12.6</v>
      </c>
      <c r="X144" s="337" t="str">
        <f t="shared" si="13"/>
        <v>S</v>
      </c>
      <c r="Y144" s="330"/>
      <c r="Z144" s="330"/>
      <c r="AA144" s="330"/>
      <c r="AB144" s="330"/>
      <c r="AC144" s="330"/>
      <c r="AD144" s="330"/>
      <c r="AE144" s="330"/>
    </row>
    <row r="145" spans="1:31" s="338" customFormat="1">
      <c r="A145" s="330"/>
      <c r="B145" s="331" t="s">
        <v>406</v>
      </c>
      <c r="C145" s="332">
        <v>1989</v>
      </c>
      <c r="D145" s="330"/>
      <c r="E145" s="333" t="s">
        <v>18</v>
      </c>
      <c r="F145" s="330"/>
      <c r="G145" s="330"/>
      <c r="H145" s="334" t="s">
        <v>443</v>
      </c>
      <c r="I145" s="334"/>
      <c r="J145" s="334" t="s">
        <v>682</v>
      </c>
      <c r="K145" s="334" t="s">
        <v>732</v>
      </c>
      <c r="L145" s="331" t="s">
        <v>611</v>
      </c>
      <c r="M145" s="330" t="s">
        <v>546</v>
      </c>
      <c r="N145" s="331" t="s">
        <v>432</v>
      </c>
      <c r="O145" s="334" t="s">
        <v>442</v>
      </c>
      <c r="P145" s="330" t="s">
        <v>438</v>
      </c>
      <c r="Q145" s="335">
        <v>0.84099999999999997</v>
      </c>
      <c r="R145" s="335"/>
      <c r="S145" s="335"/>
      <c r="T145" s="335"/>
      <c r="U145" s="335">
        <v>10</v>
      </c>
      <c r="V145" s="335">
        <f t="shared" si="15"/>
        <v>0.84099999999999997</v>
      </c>
      <c r="W145" s="336">
        <f t="shared" si="16"/>
        <v>10</v>
      </c>
      <c r="X145" s="337" t="str">
        <f t="shared" si="13"/>
        <v>S</v>
      </c>
      <c r="Y145" s="330"/>
      <c r="Z145" s="330"/>
      <c r="AA145" s="330"/>
      <c r="AB145" s="330"/>
      <c r="AC145" s="330"/>
      <c r="AD145" s="330"/>
      <c r="AE145" s="330"/>
    </row>
    <row r="146" spans="1:31" s="338" customFormat="1">
      <c r="A146" s="330"/>
      <c r="B146" s="331" t="s">
        <v>406</v>
      </c>
      <c r="C146" s="332">
        <v>1989</v>
      </c>
      <c r="D146" s="330"/>
      <c r="E146" s="333" t="s">
        <v>18</v>
      </c>
      <c r="F146" s="330"/>
      <c r="G146" s="330" t="s">
        <v>462</v>
      </c>
      <c r="H146" s="334" t="s">
        <v>459</v>
      </c>
      <c r="I146" s="334"/>
      <c r="J146" s="334" t="s">
        <v>682</v>
      </c>
      <c r="K146" s="334" t="s">
        <v>733</v>
      </c>
      <c r="L146" s="331" t="s">
        <v>612</v>
      </c>
      <c r="M146" s="330" t="s">
        <v>548</v>
      </c>
      <c r="N146" s="331" t="s">
        <v>432</v>
      </c>
      <c r="O146" s="330"/>
      <c r="P146" s="367" t="s">
        <v>454</v>
      </c>
      <c r="Q146" s="335">
        <v>0.84099999999999997</v>
      </c>
      <c r="R146" s="335"/>
      <c r="S146" s="335"/>
      <c r="T146" s="335">
        <v>9.5</v>
      </c>
      <c r="U146" s="335"/>
      <c r="V146" s="335">
        <f t="shared" si="15"/>
        <v>0.84099999999999997</v>
      </c>
      <c r="W146" s="335">
        <f>+T146</f>
        <v>9.5</v>
      </c>
      <c r="X146" s="337" t="str">
        <f t="shared" si="13"/>
        <v>S</v>
      </c>
      <c r="Y146" s="330"/>
      <c r="Z146" s="330"/>
      <c r="AA146" s="330"/>
      <c r="AB146" s="330"/>
      <c r="AC146" s="330"/>
      <c r="AD146" s="330"/>
      <c r="AE146" s="330"/>
    </row>
    <row r="147" spans="1:31" s="338" customFormat="1">
      <c r="A147" s="330"/>
      <c r="B147" s="331" t="s">
        <v>406</v>
      </c>
      <c r="C147" s="332">
        <v>1989</v>
      </c>
      <c r="D147" s="330"/>
      <c r="E147" s="333" t="s">
        <v>18</v>
      </c>
      <c r="F147" s="330"/>
      <c r="G147" s="330" t="s">
        <v>462</v>
      </c>
      <c r="H147" s="334" t="s">
        <v>459</v>
      </c>
      <c r="I147" s="334"/>
      <c r="J147" s="334" t="s">
        <v>682</v>
      </c>
      <c r="K147" s="334" t="s">
        <v>733</v>
      </c>
      <c r="L147" s="331" t="s">
        <v>612</v>
      </c>
      <c r="M147" s="330" t="s">
        <v>548</v>
      </c>
      <c r="N147" s="331" t="s">
        <v>432</v>
      </c>
      <c r="O147" s="334"/>
      <c r="P147" s="367" t="s">
        <v>455</v>
      </c>
      <c r="Q147" s="335">
        <v>0.83199999999999996</v>
      </c>
      <c r="R147" s="335"/>
      <c r="S147" s="335"/>
      <c r="T147" s="335">
        <v>20.5</v>
      </c>
      <c r="U147" s="335"/>
      <c r="V147" s="335">
        <f t="shared" si="15"/>
        <v>0.83199999999999996</v>
      </c>
      <c r="W147" s="335">
        <f>+T147</f>
        <v>20.5</v>
      </c>
      <c r="X147" s="337" t="str">
        <f t="shared" si="13"/>
        <v>S</v>
      </c>
      <c r="Y147" s="330"/>
      <c r="Z147" s="330"/>
      <c r="AA147" s="330"/>
      <c r="AB147" s="330"/>
      <c r="AC147" s="330"/>
      <c r="AD147" s="330"/>
      <c r="AE147" s="330"/>
    </row>
    <row r="148" spans="1:31" s="338" customFormat="1">
      <c r="A148" s="330"/>
      <c r="B148" s="331" t="s">
        <v>406</v>
      </c>
      <c r="C148" s="332">
        <v>1989</v>
      </c>
      <c r="D148" s="330"/>
      <c r="E148" s="333" t="s">
        <v>18</v>
      </c>
      <c r="F148" s="330"/>
      <c r="G148" s="330"/>
      <c r="H148" s="334" t="s">
        <v>443</v>
      </c>
      <c r="I148" s="334"/>
      <c r="J148" s="334" t="s">
        <v>682</v>
      </c>
      <c r="K148" s="334" t="s">
        <v>732</v>
      </c>
      <c r="L148" s="331" t="s">
        <v>611</v>
      </c>
      <c r="M148" s="330" t="s">
        <v>546</v>
      </c>
      <c r="N148" s="331" t="s">
        <v>432</v>
      </c>
      <c r="O148" s="334" t="s">
        <v>442</v>
      </c>
      <c r="P148" s="330" t="s">
        <v>433</v>
      </c>
      <c r="Q148" s="335">
        <v>0.83</v>
      </c>
      <c r="R148" s="335"/>
      <c r="S148" s="335"/>
      <c r="T148" s="335"/>
      <c r="U148" s="335">
        <v>16</v>
      </c>
      <c r="V148" s="335">
        <f t="shared" si="15"/>
        <v>0.83</v>
      </c>
      <c r="W148" s="336">
        <f>+U148</f>
        <v>16</v>
      </c>
      <c r="X148" s="337" t="str">
        <f t="shared" si="13"/>
        <v>S</v>
      </c>
      <c r="Y148" s="330"/>
      <c r="Z148" s="330"/>
      <c r="AA148" s="330"/>
      <c r="AB148" s="330"/>
      <c r="AC148" s="330"/>
      <c r="AD148" s="330"/>
      <c r="AE148" s="330"/>
    </row>
    <row r="149" spans="1:31" s="338" customFormat="1">
      <c r="A149" s="330"/>
      <c r="B149" s="331" t="s">
        <v>406</v>
      </c>
      <c r="C149" s="332">
        <v>1989</v>
      </c>
      <c r="D149" s="330"/>
      <c r="E149" s="333" t="s">
        <v>18</v>
      </c>
      <c r="F149" s="330"/>
      <c r="G149" s="330"/>
      <c r="H149" s="334" t="s">
        <v>443</v>
      </c>
      <c r="I149" s="334"/>
      <c r="J149" s="334" t="s">
        <v>682</v>
      </c>
      <c r="K149" s="334" t="s">
        <v>732</v>
      </c>
      <c r="L149" s="331" t="s">
        <v>611</v>
      </c>
      <c r="M149" s="330" t="s">
        <v>546</v>
      </c>
      <c r="N149" s="331" t="s">
        <v>432</v>
      </c>
      <c r="O149" s="334" t="s">
        <v>442</v>
      </c>
      <c r="P149" s="330" t="s">
        <v>439</v>
      </c>
      <c r="Q149" s="335">
        <v>0.82199999999999995</v>
      </c>
      <c r="R149" s="335"/>
      <c r="S149" s="335"/>
      <c r="T149" s="335"/>
      <c r="U149" s="335">
        <v>11</v>
      </c>
      <c r="V149" s="335">
        <f t="shared" si="15"/>
        <v>0.82199999999999995</v>
      </c>
      <c r="W149" s="336">
        <f>+U149</f>
        <v>11</v>
      </c>
      <c r="X149" s="337" t="str">
        <f t="shared" si="13"/>
        <v>S</v>
      </c>
      <c r="Y149" s="330"/>
      <c r="Z149" s="330"/>
      <c r="AA149" s="330"/>
      <c r="AB149" s="330"/>
      <c r="AC149" s="330"/>
      <c r="AD149" s="330"/>
      <c r="AE149" s="330"/>
    </row>
    <row r="150" spans="1:31" s="338" customFormat="1">
      <c r="A150" s="330"/>
      <c r="B150" s="331" t="s">
        <v>406</v>
      </c>
      <c r="C150" s="332">
        <v>1989</v>
      </c>
      <c r="D150" s="330"/>
      <c r="E150" s="333" t="s">
        <v>18</v>
      </c>
      <c r="F150" s="330"/>
      <c r="G150" s="330" t="s">
        <v>464</v>
      </c>
      <c r="H150" s="334" t="s">
        <v>20</v>
      </c>
      <c r="I150" s="334"/>
      <c r="J150" s="334" t="s">
        <v>682</v>
      </c>
      <c r="K150" s="334" t="s">
        <v>735</v>
      </c>
      <c r="L150" s="331" t="s">
        <v>614</v>
      </c>
      <c r="M150" s="330" t="s">
        <v>549</v>
      </c>
      <c r="N150" s="331" t="s">
        <v>432</v>
      </c>
      <c r="O150" s="330"/>
      <c r="P150" s="367" t="s">
        <v>458</v>
      </c>
      <c r="Q150" s="335">
        <v>0.82199999999999995</v>
      </c>
      <c r="R150" s="335"/>
      <c r="S150" s="335"/>
      <c r="T150" s="335">
        <v>10.5</v>
      </c>
      <c r="U150" s="335"/>
      <c r="V150" s="335">
        <f t="shared" si="15"/>
        <v>0.82199999999999995</v>
      </c>
      <c r="W150" s="335">
        <f>+T150</f>
        <v>10.5</v>
      </c>
      <c r="X150" s="337" t="str">
        <f t="shared" si="13"/>
        <v>S</v>
      </c>
      <c r="Y150" s="330"/>
      <c r="Z150" s="330"/>
      <c r="AA150" s="330"/>
      <c r="AB150" s="330"/>
      <c r="AC150" s="330"/>
      <c r="AD150" s="330"/>
      <c r="AE150" s="330"/>
    </row>
    <row r="151" spans="1:31" s="338" customFormat="1">
      <c r="A151" s="330"/>
      <c r="B151" s="331" t="s">
        <v>406</v>
      </c>
      <c r="C151" s="332">
        <v>1989</v>
      </c>
      <c r="D151" s="330"/>
      <c r="E151" s="333" t="s">
        <v>18</v>
      </c>
      <c r="F151" s="330"/>
      <c r="G151" s="330"/>
      <c r="H151" s="334" t="s">
        <v>443</v>
      </c>
      <c r="I151" s="334"/>
      <c r="J151" s="334" t="s">
        <v>682</v>
      </c>
      <c r="K151" s="334" t="s">
        <v>732</v>
      </c>
      <c r="L151" s="331" t="s">
        <v>611</v>
      </c>
      <c r="M151" s="330" t="s">
        <v>546</v>
      </c>
      <c r="N151" s="331" t="s">
        <v>432</v>
      </c>
      <c r="O151" s="334" t="s">
        <v>442</v>
      </c>
      <c r="P151" s="364" t="s">
        <v>435</v>
      </c>
      <c r="Q151" s="335">
        <v>0.81599999999999995</v>
      </c>
      <c r="R151" s="335"/>
      <c r="S151" s="335"/>
      <c r="T151" s="335"/>
      <c r="U151" s="335">
        <v>13</v>
      </c>
      <c r="V151" s="335">
        <f t="shared" si="15"/>
        <v>0.81599999999999995</v>
      </c>
      <c r="W151" s="336">
        <f>+U151</f>
        <v>13</v>
      </c>
      <c r="X151" s="337" t="str">
        <f t="shared" si="13"/>
        <v>S</v>
      </c>
      <c r="Y151" s="330"/>
      <c r="Z151" s="330"/>
      <c r="AA151" s="330"/>
      <c r="AB151" s="330"/>
      <c r="AC151" s="330"/>
      <c r="AD151" s="330"/>
      <c r="AE151" s="330"/>
    </row>
    <row r="152" spans="1:31" s="338" customFormat="1">
      <c r="A152" s="330"/>
      <c r="B152" s="331" t="s">
        <v>406</v>
      </c>
      <c r="C152" s="332">
        <v>1989</v>
      </c>
      <c r="D152" s="330"/>
      <c r="E152" s="333" t="s">
        <v>18</v>
      </c>
      <c r="F152" s="330"/>
      <c r="G152" s="330"/>
      <c r="H152" s="334" t="s">
        <v>443</v>
      </c>
      <c r="I152" s="334"/>
      <c r="J152" s="334" t="s">
        <v>682</v>
      </c>
      <c r="K152" s="334" t="s">
        <v>732</v>
      </c>
      <c r="L152" s="331" t="s">
        <v>611</v>
      </c>
      <c r="M152" s="330" t="s">
        <v>546</v>
      </c>
      <c r="N152" s="331" t="s">
        <v>432</v>
      </c>
      <c r="O152" s="334" t="s">
        <v>442</v>
      </c>
      <c r="P152" s="330" t="s">
        <v>434</v>
      </c>
      <c r="Q152" s="335">
        <v>0.81299999999999994</v>
      </c>
      <c r="R152" s="335"/>
      <c r="S152" s="335"/>
      <c r="T152" s="335"/>
      <c r="U152" s="335">
        <v>15</v>
      </c>
      <c r="V152" s="335">
        <f t="shared" si="15"/>
        <v>0.81299999999999994</v>
      </c>
      <c r="W152" s="336">
        <f>+U152</f>
        <v>15</v>
      </c>
      <c r="X152" s="337" t="str">
        <f t="shared" si="13"/>
        <v>S</v>
      </c>
      <c r="Y152" s="330"/>
      <c r="Z152" s="330"/>
      <c r="AA152" s="330"/>
      <c r="AB152" s="330"/>
      <c r="AC152" s="330"/>
      <c r="AD152" s="330"/>
      <c r="AE152" s="330"/>
    </row>
    <row r="153" spans="1:31" s="338" customFormat="1">
      <c r="A153" s="339"/>
      <c r="B153" s="363" t="s">
        <v>414</v>
      </c>
      <c r="C153" s="339">
        <v>1996</v>
      </c>
      <c r="D153" s="363"/>
      <c r="E153" s="339"/>
      <c r="F153" s="339"/>
      <c r="G153" s="339"/>
      <c r="H153" s="339" t="s">
        <v>85</v>
      </c>
      <c r="I153" s="339" t="s">
        <v>690</v>
      </c>
      <c r="J153" s="348" t="s">
        <v>682</v>
      </c>
      <c r="K153" s="348" t="s">
        <v>682</v>
      </c>
      <c r="L153" s="339" t="s">
        <v>420</v>
      </c>
      <c r="M153" s="339"/>
      <c r="N153" s="339"/>
      <c r="O153" s="339"/>
      <c r="P153" s="339"/>
      <c r="Q153" s="343">
        <v>0.81</v>
      </c>
      <c r="R153" s="343"/>
      <c r="S153" s="343"/>
      <c r="T153" s="343">
        <v>41.35</v>
      </c>
      <c r="U153" s="343"/>
      <c r="V153" s="335">
        <f t="shared" si="15"/>
        <v>0.81</v>
      </c>
      <c r="W153" s="336">
        <f>+T153</f>
        <v>41.35</v>
      </c>
      <c r="X153" s="337" t="str">
        <f t="shared" ref="X153:X165" si="17">IF(V153&lt;&gt;"",IF(V153&lt;0.9,"S","F"),"")</f>
        <v>S</v>
      </c>
      <c r="Y153" s="330"/>
      <c r="Z153" s="330"/>
      <c r="AA153" s="330"/>
      <c r="AB153" s="330"/>
      <c r="AC153" s="330"/>
      <c r="AD153" s="330"/>
      <c r="AE153" s="330"/>
    </row>
    <row r="154" spans="1:31" s="338" customFormat="1">
      <c r="A154" s="330"/>
      <c r="B154" s="331" t="s">
        <v>406</v>
      </c>
      <c r="C154" s="332">
        <v>1989</v>
      </c>
      <c r="D154" s="330"/>
      <c r="E154" s="333" t="s">
        <v>18</v>
      </c>
      <c r="F154" s="330"/>
      <c r="G154" s="330"/>
      <c r="H154" s="334" t="s">
        <v>443</v>
      </c>
      <c r="I154" s="334"/>
      <c r="J154" s="334" t="s">
        <v>682</v>
      </c>
      <c r="K154" s="334" t="s">
        <v>732</v>
      </c>
      <c r="L154" s="331" t="s">
        <v>611</v>
      </c>
      <c r="M154" s="330" t="s">
        <v>546</v>
      </c>
      <c r="N154" s="331" t="s">
        <v>432</v>
      </c>
      <c r="O154" s="334" t="s">
        <v>442</v>
      </c>
      <c r="P154" s="330" t="s">
        <v>437</v>
      </c>
      <c r="Q154" s="335">
        <v>0.80500000000000005</v>
      </c>
      <c r="R154" s="335"/>
      <c r="S154" s="335"/>
      <c r="T154" s="335"/>
      <c r="U154" s="335">
        <v>13</v>
      </c>
      <c r="V154" s="335">
        <f t="shared" si="15"/>
        <v>0.80500000000000005</v>
      </c>
      <c r="W154" s="336">
        <f>+U154</f>
        <v>13</v>
      </c>
      <c r="X154" s="337" t="str">
        <f t="shared" si="17"/>
        <v>S</v>
      </c>
      <c r="Y154" s="330"/>
      <c r="Z154" s="330"/>
      <c r="AA154" s="330"/>
      <c r="AB154" s="330"/>
      <c r="AC154" s="330"/>
      <c r="AD154" s="330"/>
      <c r="AE154" s="330"/>
    </row>
    <row r="155" spans="1:31" s="338" customFormat="1">
      <c r="A155" s="330"/>
      <c r="B155" s="331" t="s">
        <v>406</v>
      </c>
      <c r="C155" s="332">
        <v>1989</v>
      </c>
      <c r="D155" s="330"/>
      <c r="E155" s="333" t="s">
        <v>18</v>
      </c>
      <c r="F155" s="330"/>
      <c r="G155" s="330"/>
      <c r="H155" s="334" t="s">
        <v>443</v>
      </c>
      <c r="I155" s="334"/>
      <c r="J155" s="334" t="s">
        <v>682</v>
      </c>
      <c r="K155" s="334" t="s">
        <v>732</v>
      </c>
      <c r="L155" s="331" t="s">
        <v>611</v>
      </c>
      <c r="M155" s="330" t="s">
        <v>546</v>
      </c>
      <c r="N155" s="331" t="s">
        <v>432</v>
      </c>
      <c r="O155" s="334" t="s">
        <v>442</v>
      </c>
      <c r="P155" s="330" t="s">
        <v>433</v>
      </c>
      <c r="Q155" s="335">
        <v>0.8</v>
      </c>
      <c r="R155" s="335"/>
      <c r="S155" s="335"/>
      <c r="T155" s="335">
        <v>17.100000000000001</v>
      </c>
      <c r="U155" s="335"/>
      <c r="V155" s="335">
        <f t="shared" si="15"/>
        <v>0.8</v>
      </c>
      <c r="W155" s="335">
        <f t="shared" ref="W155:W165" si="18">+T155</f>
        <v>17.100000000000001</v>
      </c>
      <c r="X155" s="337" t="str">
        <f t="shared" si="17"/>
        <v>S</v>
      </c>
      <c r="Y155" s="330"/>
      <c r="Z155" s="330"/>
      <c r="AA155" s="330"/>
      <c r="AB155" s="330"/>
      <c r="AC155" s="330"/>
      <c r="AD155" s="330"/>
      <c r="AE155" s="330"/>
    </row>
    <row r="156" spans="1:31" s="338" customFormat="1">
      <c r="A156" s="330"/>
      <c r="B156" s="331" t="s">
        <v>406</v>
      </c>
      <c r="C156" s="332">
        <v>1989</v>
      </c>
      <c r="D156" s="330"/>
      <c r="E156" s="333" t="s">
        <v>18</v>
      </c>
      <c r="F156" s="330"/>
      <c r="G156" s="330" t="s">
        <v>464</v>
      </c>
      <c r="H156" s="334" t="s">
        <v>20</v>
      </c>
      <c r="I156" s="334"/>
      <c r="J156" s="334" t="s">
        <v>682</v>
      </c>
      <c r="K156" s="334" t="s">
        <v>735</v>
      </c>
      <c r="L156" s="331" t="s">
        <v>614</v>
      </c>
      <c r="M156" s="330" t="s">
        <v>549</v>
      </c>
      <c r="N156" s="331" t="s">
        <v>432</v>
      </c>
      <c r="O156" s="334"/>
      <c r="P156" s="367" t="s">
        <v>456</v>
      </c>
      <c r="Q156" s="335">
        <v>0.79600000000000004</v>
      </c>
      <c r="R156" s="335"/>
      <c r="S156" s="335"/>
      <c r="T156" s="335">
        <v>16.2</v>
      </c>
      <c r="U156" s="335"/>
      <c r="V156" s="335">
        <f t="shared" si="15"/>
        <v>0.79600000000000004</v>
      </c>
      <c r="W156" s="335">
        <f t="shared" si="18"/>
        <v>16.2</v>
      </c>
      <c r="X156" s="337" t="str">
        <f t="shared" si="17"/>
        <v>S</v>
      </c>
      <c r="Y156" s="330"/>
      <c r="Z156" s="330"/>
      <c r="AA156" s="330"/>
      <c r="AB156" s="330"/>
      <c r="AC156" s="330"/>
      <c r="AD156" s="330"/>
      <c r="AE156" s="330"/>
    </row>
    <row r="157" spans="1:31" s="338" customFormat="1">
      <c r="A157" s="330"/>
      <c r="B157" s="331" t="s">
        <v>406</v>
      </c>
      <c r="C157" s="332">
        <v>1989</v>
      </c>
      <c r="D157" s="330"/>
      <c r="E157" s="333" t="s">
        <v>18</v>
      </c>
      <c r="F157" s="330"/>
      <c r="G157" s="330"/>
      <c r="H157" s="334" t="s">
        <v>443</v>
      </c>
      <c r="I157" s="334"/>
      <c r="J157" s="334" t="s">
        <v>682</v>
      </c>
      <c r="K157" s="334" t="s">
        <v>732</v>
      </c>
      <c r="L157" s="331" t="s">
        <v>611</v>
      </c>
      <c r="M157" s="330" t="s">
        <v>546</v>
      </c>
      <c r="N157" s="331" t="s">
        <v>432</v>
      </c>
      <c r="O157" s="334" t="s">
        <v>442</v>
      </c>
      <c r="P157" s="330" t="s">
        <v>436</v>
      </c>
      <c r="Q157" s="335">
        <v>0.79400000000000004</v>
      </c>
      <c r="R157" s="335"/>
      <c r="S157" s="335"/>
      <c r="T157" s="335">
        <v>11.5</v>
      </c>
      <c r="U157" s="335"/>
      <c r="V157" s="335">
        <f t="shared" si="15"/>
        <v>0.79400000000000004</v>
      </c>
      <c r="W157" s="335">
        <f t="shared" si="18"/>
        <v>11.5</v>
      </c>
      <c r="X157" s="337" t="str">
        <f t="shared" si="17"/>
        <v>S</v>
      </c>
      <c r="Y157" s="330"/>
      <c r="Z157" s="330"/>
      <c r="AA157" s="330"/>
      <c r="AB157" s="330"/>
      <c r="AC157" s="330"/>
      <c r="AD157" s="330"/>
      <c r="AE157" s="330"/>
    </row>
    <row r="158" spans="1:31" s="338" customFormat="1">
      <c r="A158" s="330"/>
      <c r="B158" s="331" t="s">
        <v>406</v>
      </c>
      <c r="C158" s="332">
        <v>1989</v>
      </c>
      <c r="D158" s="330"/>
      <c r="E158" s="333" t="s">
        <v>18</v>
      </c>
      <c r="F158" s="330"/>
      <c r="G158" s="330"/>
      <c r="H158" s="334" t="s">
        <v>443</v>
      </c>
      <c r="I158" s="334"/>
      <c r="J158" s="334" t="s">
        <v>682</v>
      </c>
      <c r="K158" s="334" t="s">
        <v>732</v>
      </c>
      <c r="L158" s="331" t="s">
        <v>611</v>
      </c>
      <c r="M158" s="330" t="s">
        <v>546</v>
      </c>
      <c r="N158" s="331" t="s">
        <v>432</v>
      </c>
      <c r="O158" s="334" t="s">
        <v>442</v>
      </c>
      <c r="P158" s="330" t="s">
        <v>438</v>
      </c>
      <c r="Q158" s="335">
        <v>0.78900000000000003</v>
      </c>
      <c r="R158" s="335"/>
      <c r="S158" s="335"/>
      <c r="T158" s="335">
        <v>12.5</v>
      </c>
      <c r="U158" s="335"/>
      <c r="V158" s="335">
        <f t="shared" si="15"/>
        <v>0.78900000000000003</v>
      </c>
      <c r="W158" s="335">
        <f t="shared" si="18"/>
        <v>12.5</v>
      </c>
      <c r="X158" s="337" t="str">
        <f t="shared" si="17"/>
        <v>S</v>
      </c>
      <c r="Y158" s="330"/>
      <c r="Z158" s="330"/>
      <c r="AA158" s="330"/>
      <c r="AB158" s="330"/>
      <c r="AC158" s="330"/>
      <c r="AD158" s="330"/>
      <c r="AE158" s="330"/>
    </row>
    <row r="159" spans="1:31" s="338" customFormat="1">
      <c r="A159" s="330"/>
      <c r="B159" s="331" t="s">
        <v>406</v>
      </c>
      <c r="C159" s="332">
        <v>1989</v>
      </c>
      <c r="D159" s="330"/>
      <c r="E159" s="333" t="s">
        <v>18</v>
      </c>
      <c r="F159" s="330"/>
      <c r="G159" s="330"/>
      <c r="H159" s="334" t="s">
        <v>443</v>
      </c>
      <c r="I159" s="334"/>
      <c r="J159" s="334" t="s">
        <v>682</v>
      </c>
      <c r="K159" s="334" t="s">
        <v>732</v>
      </c>
      <c r="L159" s="331" t="s">
        <v>611</v>
      </c>
      <c r="M159" s="330" t="s">
        <v>546</v>
      </c>
      <c r="N159" s="331" t="s">
        <v>432</v>
      </c>
      <c r="O159" s="334" t="s">
        <v>442</v>
      </c>
      <c r="P159" s="364" t="s">
        <v>435</v>
      </c>
      <c r="Q159" s="335">
        <v>0.78400000000000003</v>
      </c>
      <c r="R159" s="335"/>
      <c r="S159" s="335"/>
      <c r="T159" s="335">
        <v>13.7</v>
      </c>
      <c r="U159" s="335"/>
      <c r="V159" s="335">
        <f t="shared" si="15"/>
        <v>0.78400000000000003</v>
      </c>
      <c r="W159" s="335">
        <f t="shared" si="18"/>
        <v>13.7</v>
      </c>
      <c r="X159" s="337" t="str">
        <f t="shared" si="17"/>
        <v>S</v>
      </c>
      <c r="Y159" s="330"/>
      <c r="Z159" s="330"/>
      <c r="AA159" s="330"/>
      <c r="AB159" s="330"/>
      <c r="AC159" s="330"/>
      <c r="AD159" s="330"/>
      <c r="AE159" s="330"/>
    </row>
    <row r="160" spans="1:31" s="338" customFormat="1">
      <c r="A160" s="330"/>
      <c r="B160" s="331" t="s">
        <v>406</v>
      </c>
      <c r="C160" s="332">
        <v>1989</v>
      </c>
      <c r="D160" s="330"/>
      <c r="E160" s="333" t="s">
        <v>18</v>
      </c>
      <c r="F160" s="330"/>
      <c r="G160" s="330"/>
      <c r="H160" s="334" t="s">
        <v>443</v>
      </c>
      <c r="I160" s="334"/>
      <c r="J160" s="334" t="s">
        <v>682</v>
      </c>
      <c r="K160" s="334" t="s">
        <v>732</v>
      </c>
      <c r="L160" s="331" t="s">
        <v>611</v>
      </c>
      <c r="M160" s="330" t="s">
        <v>546</v>
      </c>
      <c r="N160" s="331" t="s">
        <v>432</v>
      </c>
      <c r="O160" s="334" t="s">
        <v>442</v>
      </c>
      <c r="P160" s="330" t="s">
        <v>437</v>
      </c>
      <c r="Q160" s="335">
        <v>0.77500000000000002</v>
      </c>
      <c r="R160" s="335"/>
      <c r="S160" s="335"/>
      <c r="T160" s="335">
        <v>14.8</v>
      </c>
      <c r="U160" s="335"/>
      <c r="V160" s="335">
        <f t="shared" si="15"/>
        <v>0.77500000000000002</v>
      </c>
      <c r="W160" s="335">
        <f t="shared" si="18"/>
        <v>14.8</v>
      </c>
      <c r="X160" s="337" t="str">
        <f t="shared" si="17"/>
        <v>S</v>
      </c>
      <c r="Y160" s="330"/>
      <c r="Z160" s="330"/>
      <c r="AA160" s="330"/>
      <c r="AB160" s="330"/>
      <c r="AC160" s="330"/>
      <c r="AD160" s="330"/>
      <c r="AE160" s="330"/>
    </row>
    <row r="161" spans="1:31" s="338" customFormat="1">
      <c r="A161" s="330"/>
      <c r="B161" s="331" t="s">
        <v>406</v>
      </c>
      <c r="C161" s="332">
        <v>1989</v>
      </c>
      <c r="D161" s="330"/>
      <c r="E161" s="333" t="s">
        <v>18</v>
      </c>
      <c r="F161" s="330"/>
      <c r="G161" s="330"/>
      <c r="H161" s="334" t="s">
        <v>443</v>
      </c>
      <c r="I161" s="334"/>
      <c r="J161" s="334" t="s">
        <v>682</v>
      </c>
      <c r="K161" s="334" t="s">
        <v>732</v>
      </c>
      <c r="L161" s="331" t="s">
        <v>611</v>
      </c>
      <c r="M161" s="330" t="s">
        <v>546</v>
      </c>
      <c r="N161" s="331" t="s">
        <v>432</v>
      </c>
      <c r="O161" s="334" t="s">
        <v>442</v>
      </c>
      <c r="P161" s="330" t="s">
        <v>439</v>
      </c>
      <c r="Q161" s="335">
        <v>0.77500000000000002</v>
      </c>
      <c r="R161" s="335"/>
      <c r="S161" s="335"/>
      <c r="T161" s="335">
        <v>14</v>
      </c>
      <c r="U161" s="335"/>
      <c r="V161" s="335">
        <f t="shared" si="15"/>
        <v>0.77500000000000002</v>
      </c>
      <c r="W161" s="335">
        <f t="shared" si="18"/>
        <v>14</v>
      </c>
      <c r="X161" s="337" t="str">
        <f t="shared" si="17"/>
        <v>S</v>
      </c>
      <c r="Y161" s="330"/>
      <c r="Z161" s="330"/>
      <c r="AA161" s="330"/>
      <c r="AB161" s="330"/>
      <c r="AC161" s="330"/>
      <c r="AD161" s="330"/>
      <c r="AE161" s="330"/>
    </row>
    <row r="162" spans="1:31" s="338" customFormat="1">
      <c r="A162" s="330"/>
      <c r="B162" s="331" t="s">
        <v>406</v>
      </c>
      <c r="C162" s="332">
        <v>1989</v>
      </c>
      <c r="D162" s="330"/>
      <c r="E162" s="333" t="s">
        <v>18</v>
      </c>
      <c r="F162" s="330"/>
      <c r="G162" s="330"/>
      <c r="H162" s="334" t="s">
        <v>443</v>
      </c>
      <c r="I162" s="334"/>
      <c r="J162" s="334" t="s">
        <v>682</v>
      </c>
      <c r="K162" s="334" t="s">
        <v>732</v>
      </c>
      <c r="L162" s="331" t="s">
        <v>611</v>
      </c>
      <c r="M162" s="330" t="s">
        <v>546</v>
      </c>
      <c r="N162" s="331" t="s">
        <v>432</v>
      </c>
      <c r="O162" s="334" t="s">
        <v>442</v>
      </c>
      <c r="P162" s="330" t="s">
        <v>434</v>
      </c>
      <c r="Q162" s="335">
        <v>0.77</v>
      </c>
      <c r="R162" s="335"/>
      <c r="S162" s="335"/>
      <c r="T162" s="335">
        <v>14</v>
      </c>
      <c r="U162" s="335"/>
      <c r="V162" s="335">
        <f t="shared" si="15"/>
        <v>0.77</v>
      </c>
      <c r="W162" s="335">
        <f t="shared" si="18"/>
        <v>14</v>
      </c>
      <c r="X162" s="337" t="str">
        <f t="shared" si="17"/>
        <v>S</v>
      </c>
      <c r="Y162" s="330"/>
      <c r="Z162" s="330"/>
      <c r="AA162" s="330"/>
      <c r="AB162" s="330"/>
      <c r="AC162" s="330"/>
      <c r="AD162" s="330"/>
      <c r="AE162" s="330"/>
    </row>
    <row r="163" spans="1:31" s="338" customFormat="1">
      <c r="A163" s="330"/>
      <c r="B163" s="331" t="s">
        <v>406</v>
      </c>
      <c r="C163" s="332">
        <v>1989</v>
      </c>
      <c r="D163" s="330"/>
      <c r="E163" s="333" t="s">
        <v>18</v>
      </c>
      <c r="F163" s="330"/>
      <c r="G163" s="330" t="s">
        <v>463</v>
      </c>
      <c r="H163" s="334" t="s">
        <v>20</v>
      </c>
      <c r="I163" s="334"/>
      <c r="J163" s="334" t="s">
        <v>682</v>
      </c>
      <c r="K163" s="334" t="s">
        <v>733</v>
      </c>
      <c r="L163" s="331" t="s">
        <v>612</v>
      </c>
      <c r="M163" s="330" t="s">
        <v>548</v>
      </c>
      <c r="N163" s="331" t="s">
        <v>432</v>
      </c>
      <c r="O163" s="334"/>
      <c r="P163" s="367" t="s">
        <v>453</v>
      </c>
      <c r="Q163" s="335">
        <v>0.75600000000000001</v>
      </c>
      <c r="R163" s="335"/>
      <c r="S163" s="335"/>
      <c r="T163" s="335">
        <v>21.4</v>
      </c>
      <c r="U163" s="335"/>
      <c r="V163" s="335">
        <f t="shared" si="15"/>
        <v>0.75600000000000001</v>
      </c>
      <c r="W163" s="335">
        <f t="shared" si="18"/>
        <v>21.4</v>
      </c>
      <c r="X163" s="337" t="str">
        <f t="shared" si="17"/>
        <v>S</v>
      </c>
      <c r="Y163" s="330"/>
      <c r="Z163" s="330"/>
      <c r="AA163" s="330"/>
      <c r="AB163" s="330"/>
      <c r="AC163" s="330"/>
      <c r="AD163" s="330"/>
      <c r="AE163" s="330"/>
    </row>
    <row r="164" spans="1:31" s="338" customFormat="1">
      <c r="A164" s="330"/>
      <c r="B164" s="331" t="s">
        <v>406</v>
      </c>
      <c r="C164" s="332">
        <v>1989</v>
      </c>
      <c r="D164" s="330"/>
      <c r="E164" s="333" t="s">
        <v>18</v>
      </c>
      <c r="F164" s="330"/>
      <c r="G164" s="330"/>
      <c r="H164" s="334" t="s">
        <v>443</v>
      </c>
      <c r="I164" s="334"/>
      <c r="J164" s="334" t="s">
        <v>682</v>
      </c>
      <c r="K164" s="334" t="s">
        <v>732</v>
      </c>
      <c r="L164" s="331" t="s">
        <v>611</v>
      </c>
      <c r="M164" s="330" t="s">
        <v>546</v>
      </c>
      <c r="N164" s="331" t="s">
        <v>432</v>
      </c>
      <c r="O164" s="334" t="s">
        <v>442</v>
      </c>
      <c r="P164" s="330" t="s">
        <v>440</v>
      </c>
      <c r="Q164" s="335">
        <v>0.73</v>
      </c>
      <c r="R164" s="335"/>
      <c r="S164" s="335"/>
      <c r="T164" s="335">
        <v>8.9</v>
      </c>
      <c r="U164" s="335"/>
      <c r="V164" s="335">
        <f t="shared" si="15"/>
        <v>0.73</v>
      </c>
      <c r="W164" s="335">
        <f t="shared" si="18"/>
        <v>8.9</v>
      </c>
      <c r="X164" s="337" t="str">
        <f t="shared" si="17"/>
        <v>S</v>
      </c>
      <c r="Y164" s="330"/>
      <c r="Z164" s="330"/>
      <c r="AA164" s="330"/>
      <c r="AB164" s="330"/>
      <c r="AC164" s="330"/>
      <c r="AD164" s="330"/>
      <c r="AE164" s="330"/>
    </row>
    <row r="165" spans="1:31" s="338" customFormat="1">
      <c r="A165" s="330"/>
      <c r="B165" s="331" t="s">
        <v>406</v>
      </c>
      <c r="C165" s="332">
        <v>1989</v>
      </c>
      <c r="D165" s="330"/>
      <c r="E165" s="333" t="s">
        <v>18</v>
      </c>
      <c r="F165" s="330"/>
      <c r="G165" s="330"/>
      <c r="H165" s="334" t="s">
        <v>443</v>
      </c>
      <c r="I165" s="334"/>
      <c r="J165" s="334" t="s">
        <v>682</v>
      </c>
      <c r="K165" s="334" t="s">
        <v>732</v>
      </c>
      <c r="L165" s="331" t="s">
        <v>611</v>
      </c>
      <c r="M165" s="330" t="s">
        <v>546</v>
      </c>
      <c r="N165" s="331" t="s">
        <v>432</v>
      </c>
      <c r="O165" s="334" t="s">
        <v>442</v>
      </c>
      <c r="P165" s="330" t="s">
        <v>441</v>
      </c>
      <c r="Q165" s="335">
        <v>0.72899999999999998</v>
      </c>
      <c r="R165" s="335"/>
      <c r="S165" s="335"/>
      <c r="T165" s="335">
        <v>11.1</v>
      </c>
      <c r="U165" s="335"/>
      <c r="V165" s="335">
        <f t="shared" si="15"/>
        <v>0.72899999999999998</v>
      </c>
      <c r="W165" s="335">
        <f t="shared" si="18"/>
        <v>11.1</v>
      </c>
      <c r="X165" s="337" t="str">
        <f t="shared" si="17"/>
        <v>S</v>
      </c>
      <c r="Y165" s="330"/>
      <c r="Z165" s="330"/>
      <c r="AA165" s="330"/>
      <c r="AB165" s="330"/>
      <c r="AC165" s="330"/>
      <c r="AD165" s="330"/>
      <c r="AE165" s="330"/>
    </row>
    <row r="166" spans="1:31" s="338" customFormat="1">
      <c r="A166" s="339">
        <v>46</v>
      </c>
      <c r="B166" s="363" t="s">
        <v>15</v>
      </c>
      <c r="C166" s="363">
        <v>1984</v>
      </c>
      <c r="D166" s="363" t="s">
        <v>16</v>
      </c>
      <c r="E166" s="339" t="s">
        <v>18</v>
      </c>
      <c r="F166" s="339">
        <v>1983</v>
      </c>
      <c r="G166" s="339" t="s">
        <v>19</v>
      </c>
      <c r="H166" s="339" t="s">
        <v>20</v>
      </c>
      <c r="I166" s="339"/>
      <c r="J166" s="348" t="s">
        <v>682</v>
      </c>
      <c r="K166" s="348" t="s">
        <v>683</v>
      </c>
      <c r="L166" s="339" t="s">
        <v>615</v>
      </c>
      <c r="M166" s="339" t="s">
        <v>550</v>
      </c>
      <c r="N166" s="339"/>
      <c r="O166" s="339"/>
      <c r="P166" s="339" t="s">
        <v>22</v>
      </c>
      <c r="Q166" s="343"/>
      <c r="R166" s="343"/>
      <c r="S166" s="343"/>
      <c r="T166" s="343"/>
      <c r="U166" s="343">
        <v>46.5</v>
      </c>
      <c r="V166" s="335"/>
      <c r="W166" s="336">
        <f t="shared" ref="W166:W191" si="19">+U166</f>
        <v>46.5</v>
      </c>
      <c r="X166" s="337" t="s">
        <v>688</v>
      </c>
      <c r="Y166" s="330"/>
      <c r="Z166" s="330"/>
      <c r="AA166" s="330"/>
      <c r="AB166" s="330"/>
      <c r="AC166" s="330"/>
      <c r="AD166" s="330"/>
      <c r="AE166" s="330"/>
    </row>
    <row r="167" spans="1:31" s="338" customFormat="1">
      <c r="A167" s="339">
        <v>46</v>
      </c>
      <c r="B167" s="363" t="s">
        <v>15</v>
      </c>
      <c r="C167" s="363">
        <v>1984</v>
      </c>
      <c r="D167" s="363" t="s">
        <v>16</v>
      </c>
      <c r="E167" s="339" t="s">
        <v>18</v>
      </c>
      <c r="F167" s="339">
        <v>1983</v>
      </c>
      <c r="G167" s="339" t="s">
        <v>19</v>
      </c>
      <c r="H167" s="339" t="s">
        <v>20</v>
      </c>
      <c r="I167" s="339"/>
      <c r="J167" s="348" t="s">
        <v>682</v>
      </c>
      <c r="K167" s="348" t="s">
        <v>683</v>
      </c>
      <c r="L167" s="339" t="s">
        <v>615</v>
      </c>
      <c r="M167" s="339" t="s">
        <v>550</v>
      </c>
      <c r="N167" s="339"/>
      <c r="O167" s="339"/>
      <c r="P167" s="339" t="s">
        <v>23</v>
      </c>
      <c r="Q167" s="343"/>
      <c r="R167" s="343"/>
      <c r="S167" s="343"/>
      <c r="T167" s="343"/>
      <c r="U167" s="343">
        <v>18.399999999999999</v>
      </c>
      <c r="V167" s="335"/>
      <c r="W167" s="336">
        <f t="shared" si="19"/>
        <v>18.399999999999999</v>
      </c>
      <c r="X167" s="337" t="s">
        <v>688</v>
      </c>
      <c r="Y167" s="330"/>
      <c r="Z167" s="330"/>
      <c r="AA167" s="330"/>
      <c r="AB167" s="330"/>
      <c r="AC167" s="330"/>
      <c r="AD167" s="330"/>
      <c r="AE167" s="330"/>
    </row>
    <row r="168" spans="1:31" s="338" customFormat="1">
      <c r="A168" s="339">
        <v>46</v>
      </c>
      <c r="B168" s="363" t="s">
        <v>15</v>
      </c>
      <c r="C168" s="363">
        <v>1984</v>
      </c>
      <c r="D168" s="363" t="s">
        <v>16</v>
      </c>
      <c r="E168" s="339" t="s">
        <v>18</v>
      </c>
      <c r="F168" s="339">
        <v>1983</v>
      </c>
      <c r="G168" s="339" t="s">
        <v>19</v>
      </c>
      <c r="H168" s="339" t="s">
        <v>20</v>
      </c>
      <c r="I168" s="339"/>
      <c r="J168" s="348" t="s">
        <v>682</v>
      </c>
      <c r="K168" s="348" t="s">
        <v>683</v>
      </c>
      <c r="L168" s="339" t="s">
        <v>615</v>
      </c>
      <c r="M168" s="339" t="s">
        <v>550</v>
      </c>
      <c r="N168" s="339"/>
      <c r="O168" s="339"/>
      <c r="P168" s="339" t="s">
        <v>24</v>
      </c>
      <c r="Q168" s="343"/>
      <c r="R168" s="343"/>
      <c r="S168" s="343"/>
      <c r="T168" s="343"/>
      <c r="U168" s="343">
        <v>17.600000000000001</v>
      </c>
      <c r="V168" s="335"/>
      <c r="W168" s="336">
        <f t="shared" si="19"/>
        <v>17.600000000000001</v>
      </c>
      <c r="X168" s="337" t="s">
        <v>688</v>
      </c>
      <c r="Y168" s="330"/>
      <c r="Z168" s="330"/>
      <c r="AA168" s="330"/>
      <c r="AB168" s="330"/>
      <c r="AC168" s="330"/>
      <c r="AD168" s="330"/>
      <c r="AE168" s="330"/>
    </row>
    <row r="169" spans="1:31" s="338" customFormat="1">
      <c r="A169" s="339">
        <v>46</v>
      </c>
      <c r="B169" s="363" t="s">
        <v>15</v>
      </c>
      <c r="C169" s="363">
        <v>1984</v>
      </c>
      <c r="D169" s="363" t="s">
        <v>16</v>
      </c>
      <c r="E169" s="339" t="s">
        <v>18</v>
      </c>
      <c r="F169" s="339">
        <v>1983</v>
      </c>
      <c r="G169" s="339" t="s">
        <v>19</v>
      </c>
      <c r="H169" s="339" t="s">
        <v>20</v>
      </c>
      <c r="I169" s="339"/>
      <c r="J169" s="348" t="s">
        <v>682</v>
      </c>
      <c r="K169" s="348" t="s">
        <v>683</v>
      </c>
      <c r="L169" s="339" t="s">
        <v>615</v>
      </c>
      <c r="M169" s="339" t="s">
        <v>550</v>
      </c>
      <c r="N169" s="339"/>
      <c r="O169" s="339"/>
      <c r="P169" s="339" t="s">
        <v>25</v>
      </c>
      <c r="Q169" s="343"/>
      <c r="R169" s="343"/>
      <c r="S169" s="343"/>
      <c r="T169" s="343"/>
      <c r="U169" s="343">
        <v>15.9</v>
      </c>
      <c r="V169" s="335"/>
      <c r="W169" s="336">
        <f t="shared" si="19"/>
        <v>15.9</v>
      </c>
      <c r="X169" s="337" t="s">
        <v>688</v>
      </c>
      <c r="Y169" s="330"/>
      <c r="Z169" s="330"/>
      <c r="AA169" s="330"/>
      <c r="AB169" s="330"/>
      <c r="AC169" s="330"/>
      <c r="AD169" s="330"/>
      <c r="AE169" s="330"/>
    </row>
    <row r="170" spans="1:31" s="338" customFormat="1">
      <c r="A170" s="339">
        <v>46</v>
      </c>
      <c r="B170" s="363" t="s">
        <v>15</v>
      </c>
      <c r="C170" s="363">
        <v>1984</v>
      </c>
      <c r="D170" s="363" t="s">
        <v>16</v>
      </c>
      <c r="E170" s="339" t="s">
        <v>18</v>
      </c>
      <c r="F170" s="339">
        <v>1983</v>
      </c>
      <c r="G170" s="339" t="s">
        <v>19</v>
      </c>
      <c r="H170" s="339" t="s">
        <v>20</v>
      </c>
      <c r="I170" s="339"/>
      <c r="J170" s="348" t="s">
        <v>682</v>
      </c>
      <c r="K170" s="348" t="s">
        <v>683</v>
      </c>
      <c r="L170" s="339" t="s">
        <v>615</v>
      </c>
      <c r="M170" s="339" t="s">
        <v>550</v>
      </c>
      <c r="N170" s="339"/>
      <c r="O170" s="339"/>
      <c r="P170" s="339" t="s">
        <v>27</v>
      </c>
      <c r="Q170" s="343"/>
      <c r="R170" s="343"/>
      <c r="S170" s="343"/>
      <c r="T170" s="343"/>
      <c r="U170" s="343">
        <v>13</v>
      </c>
      <c r="V170" s="335"/>
      <c r="W170" s="336">
        <f t="shared" si="19"/>
        <v>13</v>
      </c>
      <c r="X170" s="337" t="s">
        <v>688</v>
      </c>
      <c r="Y170" s="330"/>
      <c r="Z170" s="330"/>
      <c r="AA170" s="330"/>
      <c r="AB170" s="330"/>
      <c r="AC170" s="330"/>
      <c r="AD170" s="330"/>
      <c r="AE170" s="330"/>
    </row>
    <row r="171" spans="1:31" s="338" customFormat="1">
      <c r="A171" s="339">
        <v>46</v>
      </c>
      <c r="B171" s="363" t="s">
        <v>15</v>
      </c>
      <c r="C171" s="363">
        <v>1984</v>
      </c>
      <c r="D171" s="363" t="s">
        <v>16</v>
      </c>
      <c r="E171" s="339" t="s">
        <v>18</v>
      </c>
      <c r="F171" s="339">
        <v>1983</v>
      </c>
      <c r="G171" s="339" t="s">
        <v>19</v>
      </c>
      <c r="H171" s="339" t="s">
        <v>20</v>
      </c>
      <c r="I171" s="339"/>
      <c r="J171" s="348" t="s">
        <v>682</v>
      </c>
      <c r="K171" s="348" t="s">
        <v>683</v>
      </c>
      <c r="L171" s="339" t="s">
        <v>615</v>
      </c>
      <c r="M171" s="339" t="s">
        <v>550</v>
      </c>
      <c r="N171" s="339"/>
      <c r="O171" s="339"/>
      <c r="P171" s="339" t="s">
        <v>29</v>
      </c>
      <c r="Q171" s="343"/>
      <c r="R171" s="343"/>
      <c r="S171" s="343"/>
      <c r="T171" s="343"/>
      <c r="U171" s="343">
        <v>12.4</v>
      </c>
      <c r="V171" s="335"/>
      <c r="W171" s="336">
        <f t="shared" si="19"/>
        <v>12.4</v>
      </c>
      <c r="X171" s="337" t="s">
        <v>688</v>
      </c>
      <c r="Y171" s="330"/>
      <c r="Z171" s="330"/>
      <c r="AA171" s="330"/>
      <c r="AB171" s="330"/>
      <c r="AC171" s="330"/>
      <c r="AD171" s="330"/>
      <c r="AE171" s="330"/>
    </row>
    <row r="172" spans="1:31" s="338" customFormat="1">
      <c r="A172" s="339">
        <v>46</v>
      </c>
      <c r="B172" s="363" t="s">
        <v>15</v>
      </c>
      <c r="C172" s="363">
        <v>1984</v>
      </c>
      <c r="D172" s="363" t="s">
        <v>16</v>
      </c>
      <c r="E172" s="339" t="s">
        <v>18</v>
      </c>
      <c r="F172" s="339">
        <v>1983</v>
      </c>
      <c r="G172" s="339" t="s">
        <v>19</v>
      </c>
      <c r="H172" s="339" t="s">
        <v>20</v>
      </c>
      <c r="I172" s="339"/>
      <c r="J172" s="348" t="s">
        <v>682</v>
      </c>
      <c r="K172" s="348" t="s">
        <v>683</v>
      </c>
      <c r="L172" s="339" t="s">
        <v>615</v>
      </c>
      <c r="M172" s="339" t="s">
        <v>550</v>
      </c>
      <c r="N172" s="339"/>
      <c r="O172" s="339"/>
      <c r="P172" s="339" t="s">
        <v>31</v>
      </c>
      <c r="Q172" s="343"/>
      <c r="R172" s="343"/>
      <c r="S172" s="343"/>
      <c r="T172" s="343"/>
      <c r="U172" s="343">
        <v>12</v>
      </c>
      <c r="V172" s="335"/>
      <c r="W172" s="336">
        <f t="shared" si="19"/>
        <v>12</v>
      </c>
      <c r="X172" s="337" t="s">
        <v>688</v>
      </c>
      <c r="Y172" s="330"/>
      <c r="Z172" s="330"/>
      <c r="AA172" s="330"/>
      <c r="AB172" s="330"/>
      <c r="AC172" s="330"/>
      <c r="AD172" s="330"/>
      <c r="AE172" s="330"/>
    </row>
    <row r="173" spans="1:31" s="338" customFormat="1">
      <c r="A173" s="339">
        <v>46</v>
      </c>
      <c r="B173" s="363" t="s">
        <v>15</v>
      </c>
      <c r="C173" s="363">
        <v>1984</v>
      </c>
      <c r="D173" s="363" t="s">
        <v>16</v>
      </c>
      <c r="E173" s="339" t="s">
        <v>18</v>
      </c>
      <c r="F173" s="339">
        <v>1983</v>
      </c>
      <c r="G173" s="339" t="s">
        <v>19</v>
      </c>
      <c r="H173" s="339" t="s">
        <v>20</v>
      </c>
      <c r="I173" s="339"/>
      <c r="J173" s="348" t="s">
        <v>682</v>
      </c>
      <c r="K173" s="348" t="s">
        <v>683</v>
      </c>
      <c r="L173" s="339" t="s">
        <v>615</v>
      </c>
      <c r="M173" s="339" t="s">
        <v>550</v>
      </c>
      <c r="N173" s="339"/>
      <c r="O173" s="339"/>
      <c r="P173" s="339" t="s">
        <v>32</v>
      </c>
      <c r="Q173" s="343"/>
      <c r="R173" s="343"/>
      <c r="S173" s="343"/>
      <c r="T173" s="343"/>
      <c r="U173" s="343">
        <v>11.7</v>
      </c>
      <c r="V173" s="335"/>
      <c r="W173" s="336">
        <f t="shared" si="19"/>
        <v>11.7</v>
      </c>
      <c r="X173" s="337" t="s">
        <v>688</v>
      </c>
      <c r="Y173" s="330"/>
      <c r="Z173" s="330"/>
      <c r="AA173" s="330"/>
      <c r="AB173" s="330"/>
      <c r="AC173" s="330"/>
      <c r="AD173" s="330"/>
      <c r="AE173" s="330"/>
    </row>
    <row r="174" spans="1:31" s="338" customFormat="1">
      <c r="A174" s="339">
        <v>46</v>
      </c>
      <c r="B174" s="363" t="s">
        <v>15</v>
      </c>
      <c r="C174" s="363">
        <v>1984</v>
      </c>
      <c r="D174" s="363" t="s">
        <v>16</v>
      </c>
      <c r="E174" s="339" t="s">
        <v>18</v>
      </c>
      <c r="F174" s="339">
        <v>1983</v>
      </c>
      <c r="G174" s="339" t="s">
        <v>19</v>
      </c>
      <c r="H174" s="339" t="s">
        <v>20</v>
      </c>
      <c r="I174" s="339"/>
      <c r="J174" s="348" t="s">
        <v>682</v>
      </c>
      <c r="K174" s="348" t="s">
        <v>683</v>
      </c>
      <c r="L174" s="339" t="s">
        <v>615</v>
      </c>
      <c r="M174" s="339" t="s">
        <v>550</v>
      </c>
      <c r="N174" s="339"/>
      <c r="O174" s="339"/>
      <c r="P174" s="339" t="s">
        <v>33</v>
      </c>
      <c r="Q174" s="343"/>
      <c r="R174" s="343"/>
      <c r="S174" s="343"/>
      <c r="T174" s="343"/>
      <c r="U174" s="343">
        <v>11.7</v>
      </c>
      <c r="V174" s="335"/>
      <c r="W174" s="336">
        <f t="shared" si="19"/>
        <v>11.7</v>
      </c>
      <c r="X174" s="337" t="s">
        <v>688</v>
      </c>
      <c r="Y174" s="330"/>
      <c r="Z174" s="330"/>
      <c r="AA174" s="330"/>
      <c r="AB174" s="330"/>
      <c r="AC174" s="330"/>
      <c r="AD174" s="330"/>
      <c r="AE174" s="330"/>
    </row>
    <row r="175" spans="1:31" s="338" customFormat="1">
      <c r="A175" s="339">
        <v>46</v>
      </c>
      <c r="B175" s="363" t="s">
        <v>15</v>
      </c>
      <c r="C175" s="363">
        <v>1984</v>
      </c>
      <c r="D175" s="363" t="s">
        <v>16</v>
      </c>
      <c r="E175" s="339" t="s">
        <v>18</v>
      </c>
      <c r="F175" s="339">
        <v>1983</v>
      </c>
      <c r="G175" s="339" t="s">
        <v>19</v>
      </c>
      <c r="H175" s="339" t="s">
        <v>20</v>
      </c>
      <c r="I175" s="339"/>
      <c r="J175" s="348" t="s">
        <v>682</v>
      </c>
      <c r="K175" s="348" t="s">
        <v>683</v>
      </c>
      <c r="L175" s="339" t="s">
        <v>615</v>
      </c>
      <c r="M175" s="339" t="s">
        <v>550</v>
      </c>
      <c r="N175" s="339"/>
      <c r="O175" s="339"/>
      <c r="P175" s="339" t="s">
        <v>34</v>
      </c>
      <c r="Q175" s="343"/>
      <c r="R175" s="343"/>
      <c r="S175" s="343"/>
      <c r="T175" s="343"/>
      <c r="U175" s="343">
        <v>11.4</v>
      </c>
      <c r="V175" s="335"/>
      <c r="W175" s="336">
        <f t="shared" si="19"/>
        <v>11.4</v>
      </c>
      <c r="X175" s="337" t="s">
        <v>688</v>
      </c>
      <c r="Y175" s="330"/>
      <c r="Z175" s="330"/>
      <c r="AA175" s="330"/>
      <c r="AB175" s="330"/>
      <c r="AC175" s="330"/>
      <c r="AD175" s="330"/>
      <c r="AE175" s="330"/>
    </row>
    <row r="176" spans="1:31" s="338" customFormat="1">
      <c r="A176" s="339">
        <v>46</v>
      </c>
      <c r="B176" s="363" t="s">
        <v>15</v>
      </c>
      <c r="C176" s="363">
        <v>1984</v>
      </c>
      <c r="D176" s="363" t="s">
        <v>16</v>
      </c>
      <c r="E176" s="339" t="s">
        <v>18</v>
      </c>
      <c r="F176" s="339">
        <v>1983</v>
      </c>
      <c r="G176" s="339" t="s">
        <v>19</v>
      </c>
      <c r="H176" s="339" t="s">
        <v>20</v>
      </c>
      <c r="I176" s="339"/>
      <c r="J176" s="348" t="s">
        <v>682</v>
      </c>
      <c r="K176" s="348" t="s">
        <v>683</v>
      </c>
      <c r="L176" s="339" t="s">
        <v>615</v>
      </c>
      <c r="M176" s="339" t="s">
        <v>550</v>
      </c>
      <c r="N176" s="339"/>
      <c r="O176" s="339"/>
      <c r="P176" s="339" t="s">
        <v>36</v>
      </c>
      <c r="Q176" s="343"/>
      <c r="R176" s="343"/>
      <c r="S176" s="343"/>
      <c r="T176" s="343"/>
      <c r="U176" s="343">
        <v>9.3000000000000007</v>
      </c>
      <c r="V176" s="335"/>
      <c r="W176" s="336">
        <f t="shared" si="19"/>
        <v>9.3000000000000007</v>
      </c>
      <c r="X176" s="337" t="s">
        <v>688</v>
      </c>
      <c r="Y176" s="330"/>
      <c r="Z176" s="330"/>
      <c r="AA176" s="330"/>
      <c r="AB176" s="330"/>
      <c r="AC176" s="330"/>
      <c r="AD176" s="330"/>
      <c r="AE176" s="330"/>
    </row>
    <row r="177" spans="1:32" s="338" customFormat="1">
      <c r="A177" s="339">
        <v>46</v>
      </c>
      <c r="B177" s="363" t="s">
        <v>15</v>
      </c>
      <c r="C177" s="363">
        <v>1984</v>
      </c>
      <c r="D177" s="363" t="s">
        <v>16</v>
      </c>
      <c r="E177" s="339" t="s">
        <v>18</v>
      </c>
      <c r="F177" s="339">
        <v>1983</v>
      </c>
      <c r="G177" s="339" t="s">
        <v>19</v>
      </c>
      <c r="H177" s="339" t="s">
        <v>20</v>
      </c>
      <c r="I177" s="339"/>
      <c r="J177" s="348" t="s">
        <v>682</v>
      </c>
      <c r="K177" s="348" t="s">
        <v>683</v>
      </c>
      <c r="L177" s="339" t="s">
        <v>615</v>
      </c>
      <c r="M177" s="339" t="s">
        <v>550</v>
      </c>
      <c r="N177" s="339"/>
      <c r="O177" s="339"/>
      <c r="P177" s="339" t="s">
        <v>37</v>
      </c>
      <c r="Q177" s="343"/>
      <c r="R177" s="343"/>
      <c r="S177" s="343"/>
      <c r="T177" s="343"/>
      <c r="U177" s="343">
        <v>9.1999999999999993</v>
      </c>
      <c r="V177" s="335"/>
      <c r="W177" s="336">
        <f t="shared" si="19"/>
        <v>9.1999999999999993</v>
      </c>
      <c r="X177" s="337" t="s">
        <v>688</v>
      </c>
      <c r="Y177" s="330"/>
      <c r="Z177" s="330"/>
      <c r="AA177" s="330"/>
      <c r="AB177" s="330"/>
      <c r="AC177" s="330"/>
      <c r="AD177" s="330"/>
      <c r="AE177" s="330"/>
    </row>
    <row r="178" spans="1:32" s="338" customFormat="1">
      <c r="A178" s="339">
        <v>46</v>
      </c>
      <c r="B178" s="363" t="s">
        <v>15</v>
      </c>
      <c r="C178" s="363">
        <v>1984</v>
      </c>
      <c r="D178" s="363" t="s">
        <v>16</v>
      </c>
      <c r="E178" s="339" t="s">
        <v>18</v>
      </c>
      <c r="F178" s="339">
        <v>1983</v>
      </c>
      <c r="G178" s="339" t="s">
        <v>19</v>
      </c>
      <c r="H178" s="339" t="s">
        <v>20</v>
      </c>
      <c r="I178" s="339"/>
      <c r="J178" s="348" t="s">
        <v>682</v>
      </c>
      <c r="K178" s="348" t="s">
        <v>683</v>
      </c>
      <c r="L178" s="339" t="s">
        <v>615</v>
      </c>
      <c r="M178" s="339" t="s">
        <v>550</v>
      </c>
      <c r="N178" s="339"/>
      <c r="O178" s="339"/>
      <c r="P178" s="339" t="s">
        <v>26</v>
      </c>
      <c r="Q178" s="343"/>
      <c r="R178" s="343"/>
      <c r="S178" s="343"/>
      <c r="T178" s="343"/>
      <c r="U178" s="343">
        <v>14</v>
      </c>
      <c r="V178" s="335"/>
      <c r="W178" s="336">
        <f t="shared" si="19"/>
        <v>14</v>
      </c>
      <c r="X178" s="337" t="s">
        <v>687</v>
      </c>
      <c r="Y178" s="330"/>
      <c r="Z178" s="330"/>
      <c r="AA178" s="330"/>
      <c r="AB178" s="330"/>
      <c r="AC178" s="330"/>
      <c r="AD178" s="330"/>
      <c r="AE178" s="330"/>
    </row>
    <row r="179" spans="1:32" s="338" customFormat="1">
      <c r="A179" s="339">
        <v>46</v>
      </c>
      <c r="B179" s="363" t="s">
        <v>15</v>
      </c>
      <c r="C179" s="363">
        <v>1984</v>
      </c>
      <c r="D179" s="363" t="s">
        <v>16</v>
      </c>
      <c r="E179" s="339" t="s">
        <v>18</v>
      </c>
      <c r="F179" s="339">
        <v>1983</v>
      </c>
      <c r="G179" s="339" t="s">
        <v>19</v>
      </c>
      <c r="H179" s="339" t="s">
        <v>20</v>
      </c>
      <c r="I179" s="339"/>
      <c r="J179" s="348" t="s">
        <v>682</v>
      </c>
      <c r="K179" s="348" t="s">
        <v>683</v>
      </c>
      <c r="L179" s="339" t="s">
        <v>615</v>
      </c>
      <c r="M179" s="339" t="s">
        <v>550</v>
      </c>
      <c r="N179" s="339"/>
      <c r="O179" s="339"/>
      <c r="P179" s="339" t="s">
        <v>28</v>
      </c>
      <c r="Q179" s="343"/>
      <c r="R179" s="343"/>
      <c r="S179" s="343"/>
      <c r="T179" s="343"/>
      <c r="U179" s="343">
        <v>12.7</v>
      </c>
      <c r="V179" s="335"/>
      <c r="W179" s="336">
        <f t="shared" si="19"/>
        <v>12.7</v>
      </c>
      <c r="X179" s="337" t="s">
        <v>687</v>
      </c>
      <c r="Y179" s="330"/>
      <c r="Z179" s="330"/>
      <c r="AA179" s="330"/>
      <c r="AB179" s="330"/>
      <c r="AC179" s="330"/>
      <c r="AD179" s="330"/>
      <c r="AE179" s="330"/>
    </row>
    <row r="180" spans="1:32" s="338" customFormat="1">
      <c r="A180" s="339">
        <v>46</v>
      </c>
      <c r="B180" s="363" t="s">
        <v>15</v>
      </c>
      <c r="C180" s="363">
        <v>1984</v>
      </c>
      <c r="D180" s="363" t="s">
        <v>16</v>
      </c>
      <c r="E180" s="339" t="s">
        <v>18</v>
      </c>
      <c r="F180" s="339">
        <v>1983</v>
      </c>
      <c r="G180" s="339" t="s">
        <v>19</v>
      </c>
      <c r="H180" s="339" t="s">
        <v>20</v>
      </c>
      <c r="I180" s="339"/>
      <c r="J180" s="348" t="s">
        <v>682</v>
      </c>
      <c r="K180" s="348" t="s">
        <v>683</v>
      </c>
      <c r="L180" s="339" t="s">
        <v>615</v>
      </c>
      <c r="M180" s="339" t="s">
        <v>550</v>
      </c>
      <c r="N180" s="339"/>
      <c r="O180" s="339"/>
      <c r="P180" s="339" t="s">
        <v>30</v>
      </c>
      <c r="Q180" s="343"/>
      <c r="R180" s="343"/>
      <c r="S180" s="343"/>
      <c r="T180" s="343"/>
      <c r="U180" s="343">
        <v>12.2</v>
      </c>
      <c r="V180" s="335"/>
      <c r="W180" s="336">
        <f t="shared" si="19"/>
        <v>12.2</v>
      </c>
      <c r="X180" s="337" t="s">
        <v>687</v>
      </c>
      <c r="Y180" s="330"/>
      <c r="Z180" s="330"/>
      <c r="AA180" s="330"/>
      <c r="AB180" s="330"/>
      <c r="AC180" s="330"/>
      <c r="AD180" s="330"/>
      <c r="AE180" s="330"/>
    </row>
    <row r="181" spans="1:32" s="338" customFormat="1">
      <c r="A181" s="339">
        <v>46</v>
      </c>
      <c r="B181" s="363" t="s">
        <v>15</v>
      </c>
      <c r="C181" s="363">
        <v>1984</v>
      </c>
      <c r="D181" s="363" t="s">
        <v>16</v>
      </c>
      <c r="E181" s="339" t="s">
        <v>18</v>
      </c>
      <c r="F181" s="339">
        <v>1983</v>
      </c>
      <c r="G181" s="339" t="s">
        <v>19</v>
      </c>
      <c r="H181" s="339" t="s">
        <v>20</v>
      </c>
      <c r="I181" s="339"/>
      <c r="J181" s="348" t="s">
        <v>682</v>
      </c>
      <c r="K181" s="348" t="s">
        <v>683</v>
      </c>
      <c r="L181" s="339" t="s">
        <v>615</v>
      </c>
      <c r="M181" s="339" t="s">
        <v>550</v>
      </c>
      <c r="N181" s="339"/>
      <c r="O181" s="339"/>
      <c r="P181" s="339" t="s">
        <v>35</v>
      </c>
      <c r="Q181" s="343"/>
      <c r="R181" s="343"/>
      <c r="S181" s="343"/>
      <c r="T181" s="343"/>
      <c r="U181" s="343">
        <v>9.5</v>
      </c>
      <c r="V181" s="335"/>
      <c r="W181" s="336">
        <f t="shared" si="19"/>
        <v>9.5</v>
      </c>
      <c r="X181" s="337" t="s">
        <v>687</v>
      </c>
      <c r="Y181" s="330"/>
      <c r="Z181" s="330"/>
      <c r="AA181" s="330"/>
      <c r="AB181" s="330"/>
      <c r="AC181" s="330"/>
      <c r="AD181" s="330"/>
      <c r="AE181" s="330"/>
    </row>
    <row r="182" spans="1:32" s="338" customFormat="1">
      <c r="A182" s="339">
        <v>46</v>
      </c>
      <c r="B182" s="363" t="s">
        <v>15</v>
      </c>
      <c r="C182" s="363">
        <v>1984</v>
      </c>
      <c r="D182" s="363" t="s">
        <v>16</v>
      </c>
      <c r="E182" s="339" t="s">
        <v>18</v>
      </c>
      <c r="F182" s="339">
        <v>1983</v>
      </c>
      <c r="G182" s="339" t="s">
        <v>19</v>
      </c>
      <c r="H182" s="339" t="s">
        <v>20</v>
      </c>
      <c r="I182" s="339"/>
      <c r="J182" s="348" t="s">
        <v>682</v>
      </c>
      <c r="K182" s="348" t="s">
        <v>683</v>
      </c>
      <c r="L182" s="339" t="s">
        <v>615</v>
      </c>
      <c r="M182" s="339" t="s">
        <v>550</v>
      </c>
      <c r="N182" s="339"/>
      <c r="O182" s="339"/>
      <c r="P182" s="339" t="s">
        <v>38</v>
      </c>
      <c r="Q182" s="343"/>
      <c r="R182" s="343"/>
      <c r="S182" s="343"/>
      <c r="T182" s="343"/>
      <c r="U182" s="343">
        <v>5.5</v>
      </c>
      <c r="V182" s="335"/>
      <c r="W182" s="336">
        <f t="shared" si="19"/>
        <v>5.5</v>
      </c>
      <c r="X182" s="337" t="s">
        <v>687</v>
      </c>
      <c r="Y182" s="330"/>
      <c r="Z182" s="330"/>
      <c r="AA182" s="330"/>
      <c r="AB182" s="330"/>
      <c r="AC182" s="330"/>
      <c r="AD182" s="330"/>
      <c r="AE182" s="330"/>
    </row>
    <row r="183" spans="1:32" s="338" customFormat="1">
      <c r="A183" s="339"/>
      <c r="B183" s="363" t="s">
        <v>411</v>
      </c>
      <c r="C183" s="339">
        <v>1991</v>
      </c>
      <c r="D183" s="363"/>
      <c r="E183" s="339"/>
      <c r="F183" s="339"/>
      <c r="G183" s="339"/>
      <c r="H183" s="339" t="s">
        <v>20</v>
      </c>
      <c r="I183" s="339" t="s">
        <v>690</v>
      </c>
      <c r="J183" s="330" t="s">
        <v>682</v>
      </c>
      <c r="K183" s="366" t="s">
        <v>712</v>
      </c>
      <c r="L183" s="339" t="s">
        <v>609</v>
      </c>
      <c r="M183" s="339" t="s">
        <v>562</v>
      </c>
      <c r="N183" s="339" t="s">
        <v>420</v>
      </c>
      <c r="O183" s="339"/>
      <c r="P183" s="339"/>
      <c r="Q183" s="343"/>
      <c r="R183" s="343"/>
      <c r="S183" s="343"/>
      <c r="T183" s="343"/>
      <c r="U183" s="343">
        <v>20.2</v>
      </c>
      <c r="V183" s="335"/>
      <c r="W183" s="336">
        <f t="shared" si="19"/>
        <v>20.2</v>
      </c>
      <c r="X183" s="337" t="str">
        <f t="shared" ref="X183:X228" si="20">IF(V183&lt;&gt;"",IF(V183&lt;0.9,"S","F"),"")</f>
        <v/>
      </c>
      <c r="Y183" s="330"/>
      <c r="Z183" s="330"/>
      <c r="AA183" s="330"/>
      <c r="AB183" s="330"/>
      <c r="AC183" s="330"/>
      <c r="AD183" s="330"/>
      <c r="AE183" s="330"/>
    </row>
    <row r="184" spans="1:32" s="338" customFormat="1">
      <c r="A184" s="339"/>
      <c r="B184" s="363" t="s">
        <v>411</v>
      </c>
      <c r="C184" s="339">
        <v>1991</v>
      </c>
      <c r="D184" s="363"/>
      <c r="E184" s="339"/>
      <c r="F184" s="339"/>
      <c r="G184" s="339"/>
      <c r="H184" s="339" t="s">
        <v>20</v>
      </c>
      <c r="I184" s="339" t="s">
        <v>690</v>
      </c>
      <c r="J184" s="330" t="s">
        <v>682</v>
      </c>
      <c r="K184" s="366" t="s">
        <v>712</v>
      </c>
      <c r="L184" s="339" t="s">
        <v>609</v>
      </c>
      <c r="M184" s="339" t="s">
        <v>562</v>
      </c>
      <c r="N184" s="339" t="s">
        <v>420</v>
      </c>
      <c r="O184" s="339"/>
      <c r="P184" s="339"/>
      <c r="Q184" s="343"/>
      <c r="R184" s="343"/>
      <c r="S184" s="343"/>
      <c r="T184" s="343"/>
      <c r="U184" s="343">
        <v>6.1</v>
      </c>
      <c r="V184" s="335"/>
      <c r="W184" s="336">
        <f t="shared" si="19"/>
        <v>6.1</v>
      </c>
      <c r="X184" s="337" t="str">
        <f t="shared" si="20"/>
        <v/>
      </c>
      <c r="Y184" s="330"/>
      <c r="Z184" s="330"/>
      <c r="AA184" s="330"/>
      <c r="AB184" s="330"/>
      <c r="AC184" s="330"/>
      <c r="AD184" s="330"/>
      <c r="AE184" s="330"/>
    </row>
    <row r="185" spans="1:32" s="265" customFormat="1">
      <c r="A185" s="284">
        <v>181</v>
      </c>
      <c r="B185" s="284" t="s">
        <v>251</v>
      </c>
      <c r="C185" s="284">
        <v>2009</v>
      </c>
      <c r="D185" s="291" t="s">
        <v>252</v>
      </c>
      <c r="E185" s="292" t="s">
        <v>18</v>
      </c>
      <c r="F185" s="293" t="s">
        <v>259</v>
      </c>
      <c r="G185" s="284" t="s">
        <v>347</v>
      </c>
      <c r="H185" s="292" t="s">
        <v>256</v>
      </c>
      <c r="I185" s="270"/>
      <c r="J185" s="292" t="s">
        <v>699</v>
      </c>
      <c r="K185" s="292" t="s">
        <v>700</v>
      </c>
      <c r="L185" s="284" t="s">
        <v>604</v>
      </c>
      <c r="M185" s="293" t="s">
        <v>536</v>
      </c>
      <c r="N185" s="293" t="s">
        <v>348</v>
      </c>
      <c r="O185" s="293"/>
      <c r="P185" s="293" t="s">
        <v>349</v>
      </c>
      <c r="Q185" s="286"/>
      <c r="R185" s="294">
        <v>0.93300000000000005</v>
      </c>
      <c r="S185" s="294"/>
      <c r="T185" s="294"/>
      <c r="U185" s="294">
        <v>18.784422769999999</v>
      </c>
      <c r="V185" s="287">
        <f t="shared" ref="V185:V191" si="21">+R185</f>
        <v>0.93300000000000005</v>
      </c>
      <c r="W185" s="288">
        <f t="shared" si="19"/>
        <v>18.784422769999999</v>
      </c>
      <c r="X185" s="263" t="str">
        <f t="shared" si="20"/>
        <v>F</v>
      </c>
      <c r="Y185" s="257"/>
      <c r="Z185" s="373" t="s">
        <v>617</v>
      </c>
      <c r="AA185" s="373" t="s">
        <v>620</v>
      </c>
      <c r="AB185" s="373" t="s">
        <v>619</v>
      </c>
      <c r="AC185" s="373" t="s">
        <v>618</v>
      </c>
      <c r="AD185" s="373" t="s">
        <v>738</v>
      </c>
      <c r="AE185" s="373" t="s">
        <v>624</v>
      </c>
    </row>
    <row r="186" spans="1:32" s="265" customFormat="1">
      <c r="A186" s="284">
        <v>181</v>
      </c>
      <c r="B186" s="284" t="s">
        <v>251</v>
      </c>
      <c r="C186" s="284">
        <v>2009</v>
      </c>
      <c r="D186" s="291" t="s">
        <v>252</v>
      </c>
      <c r="E186" s="292" t="s">
        <v>18</v>
      </c>
      <c r="F186" s="293" t="s">
        <v>259</v>
      </c>
      <c r="G186" s="284" t="s">
        <v>347</v>
      </c>
      <c r="H186" s="292" t="s">
        <v>256</v>
      </c>
      <c r="I186" s="270"/>
      <c r="J186" s="292" t="s">
        <v>699</v>
      </c>
      <c r="K186" s="292" t="s">
        <v>700</v>
      </c>
      <c r="L186" s="284" t="s">
        <v>604</v>
      </c>
      <c r="M186" s="293" t="s">
        <v>536</v>
      </c>
      <c r="N186" s="293" t="s">
        <v>348</v>
      </c>
      <c r="O186" s="293"/>
      <c r="P186" s="293" t="s">
        <v>354</v>
      </c>
      <c r="Q186" s="286"/>
      <c r="R186" s="294">
        <v>0.94799999999999995</v>
      </c>
      <c r="S186" s="294"/>
      <c r="T186" s="294"/>
      <c r="U186" s="294">
        <v>5.3425706970000002</v>
      </c>
      <c r="V186" s="287">
        <f t="shared" si="21"/>
        <v>0.94799999999999995</v>
      </c>
      <c r="W186" s="288">
        <f t="shared" si="19"/>
        <v>5.3425706970000002</v>
      </c>
      <c r="X186" s="263" t="str">
        <f t="shared" si="20"/>
        <v>F</v>
      </c>
      <c r="Y186" s="373" t="s">
        <v>699</v>
      </c>
      <c r="Z186" s="374">
        <f>AVERAGE($W$185:$W$188)</f>
        <v>9.8888624714999995</v>
      </c>
      <c r="AA186" s="374">
        <f>MEDIAN($W$185:$W$188)</f>
        <v>8.5730505335</v>
      </c>
      <c r="AB186" s="374">
        <f>MAX($W$185:$W$188)</f>
        <v>18.784422769999999</v>
      </c>
      <c r="AC186" s="374">
        <f>MIN($W$185:$W$188)</f>
        <v>3.6249260489999999</v>
      </c>
      <c r="AD186" s="374">
        <f>STDEV($W$185:$W$188)</f>
        <v>6.8969223713625638</v>
      </c>
      <c r="AE186" s="375">
        <f>COUNT($W$185:$W$188)</f>
        <v>4</v>
      </c>
      <c r="AF186" s="265" t="s">
        <v>759</v>
      </c>
    </row>
    <row r="187" spans="1:32" s="265" customFormat="1">
      <c r="A187" s="284">
        <v>181</v>
      </c>
      <c r="B187" s="284" t="s">
        <v>251</v>
      </c>
      <c r="C187" s="284">
        <v>2009</v>
      </c>
      <c r="D187" s="291" t="s">
        <v>252</v>
      </c>
      <c r="E187" s="292" t="s">
        <v>18</v>
      </c>
      <c r="F187" s="293" t="s">
        <v>259</v>
      </c>
      <c r="G187" s="284" t="s">
        <v>350</v>
      </c>
      <c r="H187" s="292" t="s">
        <v>256</v>
      </c>
      <c r="I187" s="270"/>
      <c r="J187" s="292" t="s">
        <v>699</v>
      </c>
      <c r="K187" s="292" t="s">
        <v>700</v>
      </c>
      <c r="L187" s="284" t="s">
        <v>604</v>
      </c>
      <c r="M187" s="293" t="s">
        <v>536</v>
      </c>
      <c r="N187" s="293" t="s">
        <v>348</v>
      </c>
      <c r="O187" s="293"/>
      <c r="P187" s="293" t="s">
        <v>351</v>
      </c>
      <c r="Q187" s="286"/>
      <c r="R187" s="294">
        <v>0.95</v>
      </c>
      <c r="S187" s="294"/>
      <c r="T187" s="294"/>
      <c r="U187" s="294">
        <v>11.803530370000001</v>
      </c>
      <c r="V187" s="287">
        <f t="shared" si="21"/>
        <v>0.95</v>
      </c>
      <c r="W187" s="288">
        <f t="shared" si="19"/>
        <v>11.803530370000001</v>
      </c>
      <c r="X187" s="263" t="str">
        <f t="shared" si="20"/>
        <v>F</v>
      </c>
      <c r="Y187" s="270"/>
      <c r="Z187" s="270"/>
      <c r="AA187" s="270"/>
      <c r="AB187" s="270"/>
      <c r="AC187" s="270"/>
      <c r="AD187" s="270"/>
      <c r="AE187" s="270"/>
    </row>
    <row r="188" spans="1:32" s="265" customFormat="1">
      <c r="A188" s="284">
        <v>181</v>
      </c>
      <c r="B188" s="284" t="s">
        <v>251</v>
      </c>
      <c r="C188" s="284">
        <v>2009</v>
      </c>
      <c r="D188" s="291" t="s">
        <v>252</v>
      </c>
      <c r="E188" s="292" t="s">
        <v>18</v>
      </c>
      <c r="F188" s="293" t="s">
        <v>259</v>
      </c>
      <c r="G188" s="284" t="s">
        <v>260</v>
      </c>
      <c r="H188" s="292" t="s">
        <v>256</v>
      </c>
      <c r="I188" s="270"/>
      <c r="J188" s="292" t="s">
        <v>699</v>
      </c>
      <c r="K188" s="292" t="s">
        <v>700</v>
      </c>
      <c r="L188" s="284" t="s">
        <v>604</v>
      </c>
      <c r="M188" s="293" t="s">
        <v>536</v>
      </c>
      <c r="N188" s="293" t="s">
        <v>348</v>
      </c>
      <c r="O188" s="293"/>
      <c r="P188" s="293" t="s">
        <v>355</v>
      </c>
      <c r="Q188" s="286"/>
      <c r="R188" s="294">
        <v>0.96199999999999997</v>
      </c>
      <c r="S188" s="294"/>
      <c r="T188" s="294"/>
      <c r="U188" s="294">
        <v>3.6249260489999999</v>
      </c>
      <c r="V188" s="287">
        <f t="shared" si="21"/>
        <v>0.96199999999999997</v>
      </c>
      <c r="W188" s="288">
        <f t="shared" si="19"/>
        <v>3.6249260489999999</v>
      </c>
      <c r="X188" s="263" t="str">
        <f t="shared" si="20"/>
        <v>F</v>
      </c>
      <c r="Y188" s="270"/>
      <c r="Z188" s="270"/>
      <c r="AA188" s="270"/>
      <c r="AB188" s="270"/>
      <c r="AC188" s="270"/>
      <c r="AD188" s="270"/>
      <c r="AE188" s="270"/>
    </row>
    <row r="189" spans="1:32" s="338" customFormat="1">
      <c r="A189" s="331"/>
      <c r="B189" s="332" t="s">
        <v>381</v>
      </c>
      <c r="C189" s="332">
        <v>2011</v>
      </c>
      <c r="D189" s="331"/>
      <c r="E189" s="339" t="s">
        <v>71</v>
      </c>
      <c r="F189" s="331"/>
      <c r="G189" s="347"/>
      <c r="H189" s="341" t="s">
        <v>329</v>
      </c>
      <c r="I189" s="341"/>
      <c r="J189" s="348" t="s">
        <v>701</v>
      </c>
      <c r="K189" s="348" t="s">
        <v>714</v>
      </c>
      <c r="L189" s="341" t="s">
        <v>608</v>
      </c>
      <c r="M189" s="351" t="s">
        <v>545</v>
      </c>
      <c r="N189" s="332" t="s">
        <v>373</v>
      </c>
      <c r="O189" s="331"/>
      <c r="P189" s="332"/>
      <c r="Q189" s="349"/>
      <c r="R189" s="350">
        <v>0.94</v>
      </c>
      <c r="S189" s="349"/>
      <c r="T189" s="349"/>
      <c r="U189" s="350">
        <v>6.83</v>
      </c>
      <c r="V189" s="335">
        <f t="shared" si="21"/>
        <v>0.94</v>
      </c>
      <c r="W189" s="336">
        <f t="shared" si="19"/>
        <v>6.83</v>
      </c>
      <c r="X189" s="337" t="str">
        <f t="shared" si="20"/>
        <v>F</v>
      </c>
      <c r="Y189" s="376"/>
      <c r="Z189" s="369" t="s">
        <v>617</v>
      </c>
      <c r="AA189" s="369" t="s">
        <v>620</v>
      </c>
      <c r="AB189" s="369" t="s">
        <v>619</v>
      </c>
      <c r="AC189" s="369" t="s">
        <v>618</v>
      </c>
      <c r="AD189" s="369" t="s">
        <v>738</v>
      </c>
      <c r="AE189" s="369" t="s">
        <v>624</v>
      </c>
    </row>
    <row r="190" spans="1:32" s="338" customFormat="1">
      <c r="A190" s="339">
        <v>181</v>
      </c>
      <c r="B190" s="339" t="s">
        <v>251</v>
      </c>
      <c r="C190" s="339">
        <v>2009</v>
      </c>
      <c r="D190" s="340" t="s">
        <v>252</v>
      </c>
      <c r="E190" s="341" t="s">
        <v>18</v>
      </c>
      <c r="F190" s="342" t="s">
        <v>259</v>
      </c>
      <c r="G190" s="339" t="s">
        <v>260</v>
      </c>
      <c r="H190" s="341" t="s">
        <v>256</v>
      </c>
      <c r="I190" s="330"/>
      <c r="J190" s="341" t="s">
        <v>701</v>
      </c>
      <c r="K190" s="341" t="s">
        <v>702</v>
      </c>
      <c r="L190" s="341" t="s">
        <v>605</v>
      </c>
      <c r="M190" s="342" t="s">
        <v>532</v>
      </c>
      <c r="N190" s="342" t="s">
        <v>261</v>
      </c>
      <c r="O190" s="342"/>
      <c r="P190" s="342" t="s">
        <v>262</v>
      </c>
      <c r="Q190" s="343"/>
      <c r="R190" s="344">
        <v>0.95299999999999996</v>
      </c>
      <c r="S190" s="344"/>
      <c r="T190" s="344"/>
      <c r="U190" s="344">
        <v>10.12289606</v>
      </c>
      <c r="V190" s="335">
        <f t="shared" si="21"/>
        <v>0.95299999999999996</v>
      </c>
      <c r="W190" s="336">
        <f t="shared" si="19"/>
        <v>10.12289606</v>
      </c>
      <c r="X190" s="337" t="str">
        <f t="shared" si="20"/>
        <v>F</v>
      </c>
      <c r="Y190" s="376" t="s">
        <v>855</v>
      </c>
      <c r="Z190" s="377">
        <f>AVERAGE($W$189:$W$213)</f>
        <v>10.766789374</v>
      </c>
      <c r="AA190" s="377">
        <f>MEDIAN($W$189:$W$213)</f>
        <v>10.12289606</v>
      </c>
      <c r="AB190" s="377">
        <f>MAX($W$189:$W$213)</f>
        <v>33.700000000000003</v>
      </c>
      <c r="AC190" s="377">
        <f>MIN($W$189:$W$213)</f>
        <v>1.1000000000000001</v>
      </c>
      <c r="AD190" s="377">
        <f>STDEV($W$189:$W$213)</f>
        <v>6.0396093222423177</v>
      </c>
      <c r="AE190" s="380">
        <f>COUNT($W$189:$W$213)</f>
        <v>25</v>
      </c>
    </row>
    <row r="191" spans="1:32" s="338" customFormat="1">
      <c r="A191" s="339">
        <v>181</v>
      </c>
      <c r="B191" s="339" t="s">
        <v>251</v>
      </c>
      <c r="C191" s="339">
        <v>2009</v>
      </c>
      <c r="D191" s="340" t="s">
        <v>252</v>
      </c>
      <c r="E191" s="341" t="s">
        <v>18</v>
      </c>
      <c r="F191" s="342" t="s">
        <v>254</v>
      </c>
      <c r="G191" s="339" t="s">
        <v>255</v>
      </c>
      <c r="H191" s="341" t="s">
        <v>256</v>
      </c>
      <c r="I191" s="330"/>
      <c r="J191" s="341" t="s">
        <v>701</v>
      </c>
      <c r="K191" s="341" t="s">
        <v>703</v>
      </c>
      <c r="L191" s="341" t="s">
        <v>605</v>
      </c>
      <c r="M191" s="342" t="s">
        <v>531</v>
      </c>
      <c r="N191" s="342" t="s">
        <v>257</v>
      </c>
      <c r="O191" s="342"/>
      <c r="P191" s="342" t="s">
        <v>258</v>
      </c>
      <c r="Q191" s="343"/>
      <c r="R191" s="344">
        <v>0.93600000000000005</v>
      </c>
      <c r="S191" s="344"/>
      <c r="T191" s="344"/>
      <c r="U191" s="344">
        <v>10.016838290000001</v>
      </c>
      <c r="V191" s="335">
        <f t="shared" si="21"/>
        <v>0.93600000000000005</v>
      </c>
      <c r="W191" s="336">
        <f t="shared" si="19"/>
        <v>10.016838290000001</v>
      </c>
      <c r="X191" s="337" t="str">
        <f t="shared" si="20"/>
        <v>F</v>
      </c>
      <c r="Y191" s="369" t="s">
        <v>760</v>
      </c>
      <c r="Z191" s="368">
        <f>AVERAGE($W$189:$W$196)</f>
        <v>6.3587167937500002</v>
      </c>
      <c r="AA191" s="368">
        <f>MEDIAN($W$189:$W$196)</f>
        <v>6.4649999999999999</v>
      </c>
      <c r="AB191" s="368">
        <f>MAX($W$189:$W$196)</f>
        <v>10.12289606</v>
      </c>
      <c r="AC191" s="368">
        <f>MIN($W$189:$W$196)</f>
        <v>1.1000000000000001</v>
      </c>
      <c r="AD191" s="368">
        <f>STDEV($W$189:$W$196)</f>
        <v>3.2527513598848112</v>
      </c>
      <c r="AE191" s="371">
        <f>COUNT($W$189:$W$196)</f>
        <v>8</v>
      </c>
    </row>
    <row r="192" spans="1:32" s="338" customFormat="1">
      <c r="A192" s="330"/>
      <c r="B192" s="331" t="s">
        <v>406</v>
      </c>
      <c r="C192" s="332">
        <v>1989</v>
      </c>
      <c r="D192" s="330"/>
      <c r="E192" s="333" t="s">
        <v>18</v>
      </c>
      <c r="F192" s="330"/>
      <c r="G192" s="330" t="s">
        <v>460</v>
      </c>
      <c r="H192" s="334" t="s">
        <v>20</v>
      </c>
      <c r="I192" s="334"/>
      <c r="J192" s="334" t="s">
        <v>701</v>
      </c>
      <c r="K192" s="334" t="s">
        <v>734</v>
      </c>
      <c r="L192" s="330" t="s">
        <v>613</v>
      </c>
      <c r="M192" s="330" t="s">
        <v>547</v>
      </c>
      <c r="N192" s="331" t="s">
        <v>432</v>
      </c>
      <c r="O192" s="330"/>
      <c r="P192" s="330" t="s">
        <v>446</v>
      </c>
      <c r="Q192" s="335">
        <v>0.90900000000000003</v>
      </c>
      <c r="R192" s="335"/>
      <c r="S192" s="335">
        <v>8.9</v>
      </c>
      <c r="T192" s="335"/>
      <c r="U192" s="335"/>
      <c r="V192" s="335">
        <f t="shared" ref="V192:V213" si="22">+Q192</f>
        <v>0.90900000000000003</v>
      </c>
      <c r="W192" s="336">
        <f>+S192</f>
        <v>8.9</v>
      </c>
      <c r="X192" s="337" t="str">
        <f t="shared" si="20"/>
        <v>F</v>
      </c>
      <c r="Y192" s="369" t="s">
        <v>761</v>
      </c>
      <c r="Z192" s="368">
        <f>AVERAGE($W$197:$W$213)</f>
        <v>12.841176470588236</v>
      </c>
      <c r="AA192" s="368">
        <f>MEDIAN($W$197:$W$213)</f>
        <v>10.8</v>
      </c>
      <c r="AB192" s="368">
        <f>MAX($W$197:$W$213)</f>
        <v>33.700000000000003</v>
      </c>
      <c r="AC192" s="368">
        <f>MIN($W$197:$W$213)</f>
        <v>8.8000000000000007</v>
      </c>
      <c r="AD192" s="368">
        <f>STDEV($W$197:$W$213)</f>
        <v>5.9832118071660956</v>
      </c>
      <c r="AE192" s="371">
        <f>COUNT($W$197:$W$213)</f>
        <v>17</v>
      </c>
    </row>
    <row r="193" spans="1:31" s="338" customFormat="1">
      <c r="A193" s="330"/>
      <c r="B193" s="331" t="s">
        <v>406</v>
      </c>
      <c r="C193" s="332">
        <v>1989</v>
      </c>
      <c r="D193" s="330"/>
      <c r="E193" s="333" t="s">
        <v>18</v>
      </c>
      <c r="F193" s="330"/>
      <c r="G193" s="330" t="s">
        <v>460</v>
      </c>
      <c r="H193" s="334" t="s">
        <v>20</v>
      </c>
      <c r="I193" s="334"/>
      <c r="J193" s="334" t="s">
        <v>701</v>
      </c>
      <c r="K193" s="334" t="s">
        <v>734</v>
      </c>
      <c r="L193" s="330" t="s">
        <v>613</v>
      </c>
      <c r="M193" s="330" t="s">
        <v>547</v>
      </c>
      <c r="N193" s="331" t="s">
        <v>432</v>
      </c>
      <c r="O193" s="334"/>
      <c r="P193" s="330" t="s">
        <v>449</v>
      </c>
      <c r="Q193" s="335">
        <v>0.91200000000000003</v>
      </c>
      <c r="R193" s="335"/>
      <c r="S193" s="335">
        <v>6.1</v>
      </c>
      <c r="T193" s="335"/>
      <c r="U193" s="335"/>
      <c r="V193" s="335">
        <f t="shared" si="22"/>
        <v>0.91200000000000003</v>
      </c>
      <c r="W193" s="336">
        <f>+S193</f>
        <v>6.1</v>
      </c>
      <c r="X193" s="337" t="str">
        <f t="shared" si="20"/>
        <v>F</v>
      </c>
      <c r="Y193" s="330"/>
      <c r="Z193" s="330"/>
      <c r="AA193" s="330"/>
      <c r="AB193" s="330"/>
      <c r="AC193" s="330"/>
      <c r="AD193" s="330"/>
      <c r="AE193" s="330"/>
    </row>
    <row r="194" spans="1:31" s="338" customFormat="1">
      <c r="A194" s="330"/>
      <c r="B194" s="331" t="s">
        <v>406</v>
      </c>
      <c r="C194" s="332">
        <v>1989</v>
      </c>
      <c r="D194" s="330"/>
      <c r="E194" s="333" t="s">
        <v>18</v>
      </c>
      <c r="F194" s="330"/>
      <c r="G194" s="330" t="s">
        <v>460</v>
      </c>
      <c r="H194" s="334" t="s">
        <v>20</v>
      </c>
      <c r="I194" s="334"/>
      <c r="J194" s="334" t="s">
        <v>701</v>
      </c>
      <c r="K194" s="334" t="s">
        <v>734</v>
      </c>
      <c r="L194" s="330" t="s">
        <v>613</v>
      </c>
      <c r="M194" s="330" t="s">
        <v>547</v>
      </c>
      <c r="N194" s="331" t="s">
        <v>432</v>
      </c>
      <c r="O194" s="334"/>
      <c r="P194" s="330" t="s">
        <v>448</v>
      </c>
      <c r="Q194" s="335">
        <v>0.94</v>
      </c>
      <c r="R194" s="335"/>
      <c r="S194" s="335">
        <v>1.1000000000000001</v>
      </c>
      <c r="T194" s="335"/>
      <c r="U194" s="335"/>
      <c r="V194" s="335">
        <f t="shared" si="22"/>
        <v>0.94</v>
      </c>
      <c r="W194" s="336">
        <f>+S194</f>
        <v>1.1000000000000001</v>
      </c>
      <c r="X194" s="337" t="str">
        <f t="shared" si="20"/>
        <v>F</v>
      </c>
      <c r="Y194" s="330"/>
      <c r="Z194" s="330"/>
      <c r="AA194" s="330"/>
      <c r="AB194" s="330"/>
      <c r="AC194" s="330"/>
      <c r="AD194" s="330"/>
      <c r="AE194" s="330"/>
    </row>
    <row r="195" spans="1:31" s="338" customFormat="1">
      <c r="A195" s="330"/>
      <c r="B195" s="331" t="s">
        <v>406</v>
      </c>
      <c r="C195" s="332">
        <v>1989</v>
      </c>
      <c r="D195" s="330"/>
      <c r="E195" s="333" t="s">
        <v>18</v>
      </c>
      <c r="F195" s="330"/>
      <c r="G195" s="330" t="s">
        <v>460</v>
      </c>
      <c r="H195" s="334" t="s">
        <v>20</v>
      </c>
      <c r="I195" s="334"/>
      <c r="J195" s="334" t="s">
        <v>701</v>
      </c>
      <c r="K195" s="334" t="s">
        <v>734</v>
      </c>
      <c r="L195" s="330" t="s">
        <v>613</v>
      </c>
      <c r="M195" s="330" t="s">
        <v>547</v>
      </c>
      <c r="N195" s="331" t="s">
        <v>432</v>
      </c>
      <c r="O195" s="330"/>
      <c r="P195" s="330" t="s">
        <v>445</v>
      </c>
      <c r="Q195" s="335">
        <v>0.94299999999999995</v>
      </c>
      <c r="R195" s="335"/>
      <c r="S195" s="335">
        <v>3.8</v>
      </c>
      <c r="T195" s="335"/>
      <c r="U195" s="335"/>
      <c r="V195" s="335">
        <f t="shared" si="22"/>
        <v>0.94299999999999995</v>
      </c>
      <c r="W195" s="336">
        <f>+S195</f>
        <v>3.8</v>
      </c>
      <c r="X195" s="337" t="str">
        <f t="shared" si="20"/>
        <v>F</v>
      </c>
      <c r="Y195" s="330"/>
      <c r="Z195" s="330"/>
      <c r="AA195" s="330"/>
      <c r="AB195" s="330"/>
      <c r="AC195" s="330"/>
      <c r="AD195" s="330"/>
      <c r="AE195" s="330"/>
    </row>
    <row r="196" spans="1:31" s="338" customFormat="1">
      <c r="A196" s="330"/>
      <c r="B196" s="331" t="s">
        <v>406</v>
      </c>
      <c r="C196" s="332">
        <v>1989</v>
      </c>
      <c r="D196" s="330"/>
      <c r="E196" s="333" t="s">
        <v>18</v>
      </c>
      <c r="F196" s="330"/>
      <c r="G196" s="330" t="s">
        <v>461</v>
      </c>
      <c r="H196" s="334" t="s">
        <v>459</v>
      </c>
      <c r="I196" s="334"/>
      <c r="J196" s="334" t="s">
        <v>701</v>
      </c>
      <c r="K196" s="334" t="s">
        <v>734</v>
      </c>
      <c r="L196" s="330" t="s">
        <v>613</v>
      </c>
      <c r="M196" s="330" t="s">
        <v>547</v>
      </c>
      <c r="N196" s="331" t="s">
        <v>432</v>
      </c>
      <c r="O196" s="334"/>
      <c r="P196" s="330" t="s">
        <v>447</v>
      </c>
      <c r="Q196" s="335">
        <v>0.94599999999999995</v>
      </c>
      <c r="R196" s="335"/>
      <c r="S196" s="335">
        <v>4</v>
      </c>
      <c r="T196" s="335"/>
      <c r="U196" s="335"/>
      <c r="V196" s="335">
        <f t="shared" si="22"/>
        <v>0.94599999999999995</v>
      </c>
      <c r="W196" s="336">
        <f>+S196</f>
        <v>4</v>
      </c>
      <c r="X196" s="337" t="str">
        <f t="shared" si="20"/>
        <v>F</v>
      </c>
      <c r="Y196" s="330"/>
      <c r="Z196" s="330"/>
      <c r="AA196" s="330"/>
      <c r="AB196" s="330"/>
      <c r="AC196" s="330"/>
      <c r="AD196" s="330"/>
      <c r="AE196" s="330"/>
    </row>
    <row r="197" spans="1:31" s="338" customFormat="1">
      <c r="A197" s="330"/>
      <c r="B197" s="331" t="s">
        <v>406</v>
      </c>
      <c r="C197" s="332">
        <v>1989</v>
      </c>
      <c r="D197" s="330"/>
      <c r="E197" s="333" t="s">
        <v>18</v>
      </c>
      <c r="F197" s="330"/>
      <c r="G197" s="330" t="s">
        <v>460</v>
      </c>
      <c r="H197" s="334" t="s">
        <v>20</v>
      </c>
      <c r="I197" s="334"/>
      <c r="J197" s="334" t="s">
        <v>701</v>
      </c>
      <c r="K197" s="334" t="s">
        <v>734</v>
      </c>
      <c r="L197" s="330" t="s">
        <v>613</v>
      </c>
      <c r="M197" s="330" t="s">
        <v>547</v>
      </c>
      <c r="N197" s="331" t="s">
        <v>432</v>
      </c>
      <c r="O197" s="334"/>
      <c r="P197" s="330" t="s">
        <v>450</v>
      </c>
      <c r="Q197" s="359">
        <v>0.59899999999999998</v>
      </c>
      <c r="R197" s="335"/>
      <c r="S197" s="335"/>
      <c r="T197" s="359">
        <v>33.700000000000003</v>
      </c>
      <c r="U197" s="335"/>
      <c r="V197" s="335">
        <f t="shared" si="22"/>
        <v>0.59899999999999998</v>
      </c>
      <c r="W197" s="335">
        <f t="shared" ref="W197:W202" si="23">+T197</f>
        <v>33.700000000000003</v>
      </c>
      <c r="X197" s="337" t="str">
        <f t="shared" si="20"/>
        <v>S</v>
      </c>
      <c r="Y197" s="330"/>
      <c r="Z197" s="330"/>
      <c r="AA197" s="330"/>
      <c r="AB197" s="330"/>
      <c r="AC197" s="330"/>
      <c r="AD197" s="330"/>
      <c r="AE197" s="330"/>
    </row>
    <row r="198" spans="1:31" s="338" customFormat="1">
      <c r="A198" s="330"/>
      <c r="B198" s="331" t="s">
        <v>406</v>
      </c>
      <c r="C198" s="332">
        <v>1989</v>
      </c>
      <c r="D198" s="330"/>
      <c r="E198" s="333" t="s">
        <v>18</v>
      </c>
      <c r="F198" s="330"/>
      <c r="G198" s="330" t="s">
        <v>460</v>
      </c>
      <c r="H198" s="334" t="s">
        <v>20</v>
      </c>
      <c r="I198" s="334"/>
      <c r="J198" s="334" t="s">
        <v>701</v>
      </c>
      <c r="K198" s="334" t="s">
        <v>734</v>
      </c>
      <c r="L198" s="330" t="s">
        <v>613</v>
      </c>
      <c r="M198" s="330" t="s">
        <v>547</v>
      </c>
      <c r="N198" s="331" t="s">
        <v>432</v>
      </c>
      <c r="O198" s="334"/>
      <c r="P198" s="330" t="s">
        <v>452</v>
      </c>
      <c r="Q198" s="335">
        <v>0.79500000000000004</v>
      </c>
      <c r="R198" s="335"/>
      <c r="S198" s="335"/>
      <c r="T198" s="335">
        <v>10.8</v>
      </c>
      <c r="U198" s="335"/>
      <c r="V198" s="335">
        <f t="shared" si="22"/>
        <v>0.79500000000000004</v>
      </c>
      <c r="W198" s="335">
        <f t="shared" si="23"/>
        <v>10.8</v>
      </c>
      <c r="X198" s="337" t="str">
        <f t="shared" si="20"/>
        <v>S</v>
      </c>
      <c r="Y198" s="330"/>
      <c r="Z198" s="330"/>
      <c r="AA198" s="330"/>
      <c r="AB198" s="330"/>
      <c r="AC198" s="330"/>
      <c r="AD198" s="330"/>
      <c r="AE198" s="330"/>
    </row>
    <row r="199" spans="1:31" s="338" customFormat="1">
      <c r="A199" s="330"/>
      <c r="B199" s="331" t="s">
        <v>406</v>
      </c>
      <c r="C199" s="332">
        <v>1989</v>
      </c>
      <c r="D199" s="330"/>
      <c r="E199" s="333" t="s">
        <v>18</v>
      </c>
      <c r="F199" s="330"/>
      <c r="G199" s="330" t="s">
        <v>460</v>
      </c>
      <c r="H199" s="334" t="s">
        <v>20</v>
      </c>
      <c r="I199" s="334"/>
      <c r="J199" s="334" t="s">
        <v>701</v>
      </c>
      <c r="K199" s="334" t="s">
        <v>734</v>
      </c>
      <c r="L199" s="330" t="s">
        <v>613</v>
      </c>
      <c r="M199" s="330" t="s">
        <v>547</v>
      </c>
      <c r="N199" s="331" t="s">
        <v>432</v>
      </c>
      <c r="O199" s="334"/>
      <c r="P199" s="330" t="s">
        <v>445</v>
      </c>
      <c r="Q199" s="335">
        <v>0.79900000000000004</v>
      </c>
      <c r="R199" s="335"/>
      <c r="S199" s="335"/>
      <c r="T199" s="335">
        <v>10.3</v>
      </c>
      <c r="U199" s="335"/>
      <c r="V199" s="335">
        <f t="shared" si="22"/>
        <v>0.79900000000000004</v>
      </c>
      <c r="W199" s="335">
        <f t="shared" si="23"/>
        <v>10.3</v>
      </c>
      <c r="X199" s="337" t="str">
        <f t="shared" si="20"/>
        <v>S</v>
      </c>
      <c r="Y199" s="330"/>
      <c r="Z199" s="330"/>
      <c r="AA199" s="330"/>
      <c r="AB199" s="330"/>
      <c r="AC199" s="330"/>
      <c r="AD199" s="330"/>
      <c r="AE199" s="330"/>
    </row>
    <row r="200" spans="1:31" s="338" customFormat="1">
      <c r="A200" s="330"/>
      <c r="B200" s="331" t="s">
        <v>406</v>
      </c>
      <c r="C200" s="332">
        <v>1989</v>
      </c>
      <c r="D200" s="330"/>
      <c r="E200" s="333" t="s">
        <v>18</v>
      </c>
      <c r="F200" s="330"/>
      <c r="G200" s="330" t="s">
        <v>460</v>
      </c>
      <c r="H200" s="334" t="s">
        <v>20</v>
      </c>
      <c r="I200" s="334"/>
      <c r="J200" s="334" t="s">
        <v>701</v>
      </c>
      <c r="K200" s="334" t="s">
        <v>734</v>
      </c>
      <c r="L200" s="330" t="s">
        <v>613</v>
      </c>
      <c r="M200" s="330" t="s">
        <v>547</v>
      </c>
      <c r="N200" s="331" t="s">
        <v>432</v>
      </c>
      <c r="O200" s="334"/>
      <c r="P200" s="330" t="s">
        <v>451</v>
      </c>
      <c r="Q200" s="335">
        <v>0.79900000000000004</v>
      </c>
      <c r="R200" s="335"/>
      <c r="S200" s="335"/>
      <c r="T200" s="335">
        <v>8.8000000000000007</v>
      </c>
      <c r="U200" s="335"/>
      <c r="V200" s="335">
        <f t="shared" si="22"/>
        <v>0.79900000000000004</v>
      </c>
      <c r="W200" s="335">
        <f t="shared" si="23"/>
        <v>8.8000000000000007</v>
      </c>
      <c r="X200" s="337" t="str">
        <f t="shared" si="20"/>
        <v>S</v>
      </c>
      <c r="Y200" s="330"/>
      <c r="Z200" s="330"/>
      <c r="AA200" s="330"/>
      <c r="AB200" s="330"/>
      <c r="AC200" s="330"/>
      <c r="AD200" s="330"/>
      <c r="AE200" s="330"/>
    </row>
    <row r="201" spans="1:31" s="338" customFormat="1">
      <c r="A201" s="330"/>
      <c r="B201" s="331" t="s">
        <v>406</v>
      </c>
      <c r="C201" s="332">
        <v>1989</v>
      </c>
      <c r="D201" s="330"/>
      <c r="E201" s="333" t="s">
        <v>18</v>
      </c>
      <c r="F201" s="330"/>
      <c r="G201" s="330" t="s">
        <v>461</v>
      </c>
      <c r="H201" s="334" t="s">
        <v>459</v>
      </c>
      <c r="I201" s="334"/>
      <c r="J201" s="334" t="s">
        <v>701</v>
      </c>
      <c r="K201" s="334" t="s">
        <v>734</v>
      </c>
      <c r="L201" s="330" t="s">
        <v>613</v>
      </c>
      <c r="M201" s="330" t="s">
        <v>547</v>
      </c>
      <c r="N201" s="331" t="s">
        <v>432</v>
      </c>
      <c r="O201" s="334"/>
      <c r="P201" s="330" t="s">
        <v>447</v>
      </c>
      <c r="Q201" s="335">
        <v>0.8</v>
      </c>
      <c r="R201" s="335"/>
      <c r="S201" s="335"/>
      <c r="T201" s="335">
        <v>14</v>
      </c>
      <c r="U201" s="335"/>
      <c r="V201" s="335">
        <f t="shared" si="22"/>
        <v>0.8</v>
      </c>
      <c r="W201" s="335">
        <f t="shared" si="23"/>
        <v>14</v>
      </c>
      <c r="X201" s="337" t="str">
        <f t="shared" si="20"/>
        <v>S</v>
      </c>
      <c r="Y201" s="330"/>
      <c r="Z201" s="330"/>
      <c r="AA201" s="330"/>
      <c r="AB201" s="330"/>
      <c r="AC201" s="330"/>
      <c r="AD201" s="330"/>
      <c r="AE201" s="330"/>
    </row>
    <row r="202" spans="1:31" s="338" customFormat="1">
      <c r="A202" s="330"/>
      <c r="B202" s="331" t="s">
        <v>406</v>
      </c>
      <c r="C202" s="332">
        <v>1989</v>
      </c>
      <c r="D202" s="330"/>
      <c r="E202" s="333" t="s">
        <v>18</v>
      </c>
      <c r="F202" s="330"/>
      <c r="G202" s="330" t="s">
        <v>460</v>
      </c>
      <c r="H202" s="334" t="s">
        <v>20</v>
      </c>
      <c r="I202" s="334"/>
      <c r="J202" s="334" t="s">
        <v>701</v>
      </c>
      <c r="K202" s="334" t="s">
        <v>734</v>
      </c>
      <c r="L202" s="330" t="s">
        <v>613</v>
      </c>
      <c r="M202" s="330" t="s">
        <v>547</v>
      </c>
      <c r="N202" s="331" t="s">
        <v>432</v>
      </c>
      <c r="O202" s="334"/>
      <c r="P202" s="330" t="s">
        <v>448</v>
      </c>
      <c r="Q202" s="335">
        <v>0.8</v>
      </c>
      <c r="R202" s="335"/>
      <c r="S202" s="335"/>
      <c r="T202" s="335">
        <v>12</v>
      </c>
      <c r="U202" s="335"/>
      <c r="V202" s="335">
        <f t="shared" si="22"/>
        <v>0.8</v>
      </c>
      <c r="W202" s="335">
        <f t="shared" si="23"/>
        <v>12</v>
      </c>
      <c r="X202" s="337" t="str">
        <f t="shared" si="20"/>
        <v>S</v>
      </c>
      <c r="Y202" s="330"/>
      <c r="Z202" s="330"/>
      <c r="AA202" s="330"/>
      <c r="AB202" s="330"/>
      <c r="AC202" s="330"/>
      <c r="AD202" s="330"/>
      <c r="AE202" s="330"/>
    </row>
    <row r="203" spans="1:31" s="338" customFormat="1">
      <c r="A203" s="330"/>
      <c r="B203" s="331" t="s">
        <v>406</v>
      </c>
      <c r="C203" s="332">
        <v>1989</v>
      </c>
      <c r="D203" s="330"/>
      <c r="E203" s="333" t="s">
        <v>18</v>
      </c>
      <c r="F203" s="330"/>
      <c r="G203" s="330" t="s">
        <v>460</v>
      </c>
      <c r="H203" s="334" t="s">
        <v>20</v>
      </c>
      <c r="I203" s="334"/>
      <c r="J203" s="334" t="s">
        <v>701</v>
      </c>
      <c r="K203" s="334" t="s">
        <v>734</v>
      </c>
      <c r="L203" s="330" t="s">
        <v>613</v>
      </c>
      <c r="M203" s="330" t="s">
        <v>547</v>
      </c>
      <c r="N203" s="331" t="s">
        <v>432</v>
      </c>
      <c r="O203" s="334"/>
      <c r="P203" s="330" t="s">
        <v>450</v>
      </c>
      <c r="Q203" s="335">
        <v>0.81</v>
      </c>
      <c r="R203" s="335"/>
      <c r="S203" s="335"/>
      <c r="T203" s="335"/>
      <c r="U203" s="335">
        <v>18.5</v>
      </c>
      <c r="V203" s="335">
        <f t="shared" si="22"/>
        <v>0.81</v>
      </c>
      <c r="W203" s="336">
        <f>+U203</f>
        <v>18.5</v>
      </c>
      <c r="X203" s="337" t="str">
        <f t="shared" si="20"/>
        <v>S</v>
      </c>
      <c r="Y203" s="330"/>
      <c r="Z203" s="330"/>
      <c r="AA203" s="330"/>
      <c r="AB203" s="330"/>
      <c r="AC203" s="330"/>
      <c r="AD203" s="330"/>
      <c r="AE203" s="330"/>
    </row>
    <row r="204" spans="1:31" s="338" customFormat="1">
      <c r="A204" s="330"/>
      <c r="B204" s="331" t="s">
        <v>406</v>
      </c>
      <c r="C204" s="332">
        <v>1989</v>
      </c>
      <c r="D204" s="330"/>
      <c r="E204" s="333" t="s">
        <v>18</v>
      </c>
      <c r="F204" s="330"/>
      <c r="G204" s="330" t="s">
        <v>460</v>
      </c>
      <c r="H204" s="334" t="s">
        <v>20</v>
      </c>
      <c r="I204" s="334"/>
      <c r="J204" s="334" t="s">
        <v>701</v>
      </c>
      <c r="K204" s="334" t="s">
        <v>734</v>
      </c>
      <c r="L204" s="330" t="s">
        <v>613</v>
      </c>
      <c r="M204" s="330" t="s">
        <v>547</v>
      </c>
      <c r="N204" s="331" t="s">
        <v>432</v>
      </c>
      <c r="O204" s="334"/>
      <c r="P204" s="330" t="s">
        <v>446</v>
      </c>
      <c r="Q204" s="335">
        <v>0.81100000000000005</v>
      </c>
      <c r="R204" s="335"/>
      <c r="S204" s="335"/>
      <c r="T204" s="335">
        <v>10.6</v>
      </c>
      <c r="U204" s="335"/>
      <c r="V204" s="335">
        <f t="shared" si="22"/>
        <v>0.81100000000000005</v>
      </c>
      <c r="W204" s="335">
        <f>+T204</f>
        <v>10.6</v>
      </c>
      <c r="X204" s="337" t="str">
        <f t="shared" si="20"/>
        <v>S</v>
      </c>
      <c r="Y204" s="330"/>
      <c r="Z204" s="330"/>
      <c r="AA204" s="330"/>
      <c r="AB204" s="330"/>
      <c r="AC204" s="330"/>
      <c r="AD204" s="330"/>
      <c r="AE204" s="330"/>
    </row>
    <row r="205" spans="1:31" s="338" customFormat="1">
      <c r="A205" s="330"/>
      <c r="B205" s="331" t="s">
        <v>406</v>
      </c>
      <c r="C205" s="332">
        <v>1989</v>
      </c>
      <c r="D205" s="330"/>
      <c r="E205" s="333" t="s">
        <v>18</v>
      </c>
      <c r="F205" s="330"/>
      <c r="G205" s="330" t="s">
        <v>460</v>
      </c>
      <c r="H205" s="334" t="s">
        <v>20</v>
      </c>
      <c r="I205" s="334"/>
      <c r="J205" s="334" t="s">
        <v>701</v>
      </c>
      <c r="K205" s="334" t="s">
        <v>734</v>
      </c>
      <c r="L205" s="330" t="s">
        <v>613</v>
      </c>
      <c r="M205" s="330" t="s">
        <v>547</v>
      </c>
      <c r="N205" s="331" t="s">
        <v>432</v>
      </c>
      <c r="O205" s="334"/>
      <c r="P205" s="330" t="s">
        <v>449</v>
      </c>
      <c r="Q205" s="335">
        <v>0.81200000000000006</v>
      </c>
      <c r="R205" s="335"/>
      <c r="S205" s="335"/>
      <c r="T205" s="335">
        <v>15.6</v>
      </c>
      <c r="U205" s="335"/>
      <c r="V205" s="335">
        <f t="shared" si="22"/>
        <v>0.81200000000000006</v>
      </c>
      <c r="W205" s="335">
        <f>+T205</f>
        <v>15.6</v>
      </c>
      <c r="X205" s="337" t="str">
        <f t="shared" si="20"/>
        <v>S</v>
      </c>
      <c r="Y205" s="330"/>
      <c r="Z205" s="330"/>
      <c r="AA205" s="330"/>
      <c r="AB205" s="330"/>
      <c r="AC205" s="330"/>
      <c r="AD205" s="330"/>
      <c r="AE205" s="330"/>
    </row>
    <row r="206" spans="1:31" s="338" customFormat="1">
      <c r="A206" s="330"/>
      <c r="B206" s="331" t="s">
        <v>406</v>
      </c>
      <c r="C206" s="332">
        <v>1989</v>
      </c>
      <c r="D206" s="330"/>
      <c r="E206" s="333" t="s">
        <v>18</v>
      </c>
      <c r="F206" s="330"/>
      <c r="G206" s="330" t="s">
        <v>460</v>
      </c>
      <c r="H206" s="334" t="s">
        <v>20</v>
      </c>
      <c r="I206" s="334"/>
      <c r="J206" s="334" t="s">
        <v>701</v>
      </c>
      <c r="K206" s="334" t="s">
        <v>734</v>
      </c>
      <c r="L206" s="330" t="s">
        <v>613</v>
      </c>
      <c r="M206" s="330" t="s">
        <v>547</v>
      </c>
      <c r="N206" s="331" t="s">
        <v>432</v>
      </c>
      <c r="O206" s="334"/>
      <c r="P206" s="330" t="s">
        <v>445</v>
      </c>
      <c r="Q206" s="335">
        <v>0.81599999999999995</v>
      </c>
      <c r="R206" s="335"/>
      <c r="S206" s="335"/>
      <c r="T206" s="335"/>
      <c r="U206" s="335">
        <v>9.5</v>
      </c>
      <c r="V206" s="335">
        <f t="shared" si="22"/>
        <v>0.81599999999999995</v>
      </c>
      <c r="W206" s="336">
        <f t="shared" ref="W206:W212" si="24">+U206</f>
        <v>9.5</v>
      </c>
      <c r="X206" s="337" t="str">
        <f t="shared" si="20"/>
        <v>S</v>
      </c>
      <c r="Y206" s="330"/>
      <c r="Z206" s="330"/>
      <c r="AA206" s="330"/>
      <c r="AB206" s="330"/>
      <c r="AC206" s="330"/>
      <c r="AD206" s="330"/>
      <c r="AE206" s="330"/>
    </row>
    <row r="207" spans="1:31" s="338" customFormat="1">
      <c r="A207" s="330"/>
      <c r="B207" s="331" t="s">
        <v>406</v>
      </c>
      <c r="C207" s="332">
        <v>1989</v>
      </c>
      <c r="D207" s="330"/>
      <c r="E207" s="333" t="s">
        <v>18</v>
      </c>
      <c r="F207" s="330"/>
      <c r="G207" s="330" t="s">
        <v>460</v>
      </c>
      <c r="H207" s="334" t="s">
        <v>20</v>
      </c>
      <c r="I207" s="334"/>
      <c r="J207" s="334" t="s">
        <v>701</v>
      </c>
      <c r="K207" s="334" t="s">
        <v>734</v>
      </c>
      <c r="L207" s="330" t="s">
        <v>613</v>
      </c>
      <c r="M207" s="330" t="s">
        <v>547</v>
      </c>
      <c r="N207" s="331" t="s">
        <v>432</v>
      </c>
      <c r="O207" s="334"/>
      <c r="P207" s="330" t="s">
        <v>446</v>
      </c>
      <c r="Q207" s="335">
        <v>0.81699999999999995</v>
      </c>
      <c r="R207" s="335"/>
      <c r="S207" s="335"/>
      <c r="T207" s="335"/>
      <c r="U207" s="335">
        <v>10.5</v>
      </c>
      <c r="V207" s="335">
        <f t="shared" si="22"/>
        <v>0.81699999999999995</v>
      </c>
      <c r="W207" s="336">
        <f t="shared" si="24"/>
        <v>10.5</v>
      </c>
      <c r="X207" s="337" t="str">
        <f t="shared" si="20"/>
        <v>S</v>
      </c>
      <c r="Y207" s="330"/>
      <c r="Z207" s="330"/>
      <c r="AA207" s="330"/>
      <c r="AB207" s="330"/>
      <c r="AC207" s="330"/>
      <c r="AD207" s="330"/>
      <c r="AE207" s="330"/>
    </row>
    <row r="208" spans="1:31" s="338" customFormat="1">
      <c r="A208" s="330"/>
      <c r="B208" s="331" t="s">
        <v>406</v>
      </c>
      <c r="C208" s="332">
        <v>1989</v>
      </c>
      <c r="D208" s="330"/>
      <c r="E208" s="333" t="s">
        <v>18</v>
      </c>
      <c r="F208" s="330"/>
      <c r="G208" s="330" t="s">
        <v>460</v>
      </c>
      <c r="H208" s="334" t="s">
        <v>20</v>
      </c>
      <c r="I208" s="334"/>
      <c r="J208" s="334" t="s">
        <v>701</v>
      </c>
      <c r="K208" s="334" t="s">
        <v>734</v>
      </c>
      <c r="L208" s="330" t="s">
        <v>613</v>
      </c>
      <c r="M208" s="330" t="s">
        <v>547</v>
      </c>
      <c r="N208" s="331" t="s">
        <v>432</v>
      </c>
      <c r="O208" s="334"/>
      <c r="P208" s="330" t="s">
        <v>452</v>
      </c>
      <c r="Q208" s="335">
        <v>0.82899999999999996</v>
      </c>
      <c r="R208" s="335"/>
      <c r="S208" s="335"/>
      <c r="T208" s="335"/>
      <c r="U208" s="335">
        <v>10.8</v>
      </c>
      <c r="V208" s="335">
        <f t="shared" si="22"/>
        <v>0.82899999999999996</v>
      </c>
      <c r="W208" s="336">
        <f t="shared" si="24"/>
        <v>10.8</v>
      </c>
      <c r="X208" s="337" t="str">
        <f t="shared" si="20"/>
        <v>S</v>
      </c>
      <c r="Y208" s="330"/>
      <c r="Z208" s="330"/>
      <c r="AA208" s="330"/>
      <c r="AB208" s="330"/>
      <c r="AC208" s="330"/>
      <c r="AD208" s="330"/>
      <c r="AE208" s="330"/>
    </row>
    <row r="209" spans="1:31" s="338" customFormat="1">
      <c r="A209" s="330"/>
      <c r="B209" s="331" t="s">
        <v>406</v>
      </c>
      <c r="C209" s="332">
        <v>1989</v>
      </c>
      <c r="D209" s="330"/>
      <c r="E209" s="333" t="s">
        <v>18</v>
      </c>
      <c r="F209" s="330"/>
      <c r="G209" s="330" t="s">
        <v>460</v>
      </c>
      <c r="H209" s="334" t="s">
        <v>20</v>
      </c>
      <c r="I209" s="334"/>
      <c r="J209" s="334" t="s">
        <v>701</v>
      </c>
      <c r="K209" s="334" t="s">
        <v>734</v>
      </c>
      <c r="L209" s="330" t="s">
        <v>613</v>
      </c>
      <c r="M209" s="330" t="s">
        <v>547</v>
      </c>
      <c r="N209" s="331" t="s">
        <v>432</v>
      </c>
      <c r="O209" s="334"/>
      <c r="P209" s="330" t="s">
        <v>449</v>
      </c>
      <c r="Q209" s="335">
        <v>0.84</v>
      </c>
      <c r="R209" s="335"/>
      <c r="S209" s="335"/>
      <c r="T209" s="335"/>
      <c r="U209" s="335">
        <v>13</v>
      </c>
      <c r="V209" s="335">
        <f t="shared" si="22"/>
        <v>0.84</v>
      </c>
      <c r="W209" s="336">
        <f t="shared" si="24"/>
        <v>13</v>
      </c>
      <c r="X209" s="337" t="str">
        <f t="shared" si="20"/>
        <v>S</v>
      </c>
      <c r="Y209" s="330"/>
      <c r="Z209" s="330"/>
      <c r="AA209" s="330"/>
      <c r="AB209" s="330"/>
      <c r="AC209" s="330"/>
      <c r="AD209" s="330"/>
      <c r="AE209" s="330"/>
    </row>
    <row r="210" spans="1:31" s="338" customFormat="1">
      <c r="A210" s="330"/>
      <c r="B210" s="331" t="s">
        <v>406</v>
      </c>
      <c r="C210" s="332">
        <v>1989</v>
      </c>
      <c r="D210" s="330"/>
      <c r="E210" s="333" t="s">
        <v>18</v>
      </c>
      <c r="F210" s="330"/>
      <c r="G210" s="330" t="s">
        <v>460</v>
      </c>
      <c r="H210" s="334" t="s">
        <v>20</v>
      </c>
      <c r="I210" s="334"/>
      <c r="J210" s="334" t="s">
        <v>701</v>
      </c>
      <c r="K210" s="334" t="s">
        <v>734</v>
      </c>
      <c r="L210" s="330" t="s">
        <v>613</v>
      </c>
      <c r="M210" s="330" t="s">
        <v>547</v>
      </c>
      <c r="N210" s="331" t="s">
        <v>432</v>
      </c>
      <c r="O210" s="330"/>
      <c r="P210" s="330" t="s">
        <v>448</v>
      </c>
      <c r="Q210" s="335">
        <v>0.84099999999999997</v>
      </c>
      <c r="R210" s="335"/>
      <c r="S210" s="335"/>
      <c r="T210" s="335"/>
      <c r="U210" s="335">
        <v>8.8000000000000007</v>
      </c>
      <c r="V210" s="335">
        <f t="shared" si="22"/>
        <v>0.84099999999999997</v>
      </c>
      <c r="W210" s="336">
        <f t="shared" si="24"/>
        <v>8.8000000000000007</v>
      </c>
      <c r="X210" s="337" t="str">
        <f t="shared" si="20"/>
        <v>S</v>
      </c>
      <c r="Y210" s="330"/>
      <c r="Z210" s="330"/>
      <c r="AA210" s="330"/>
      <c r="AB210" s="330"/>
      <c r="AC210" s="330"/>
      <c r="AD210" s="330"/>
      <c r="AE210" s="330"/>
    </row>
    <row r="211" spans="1:31" s="338" customFormat="1">
      <c r="A211" s="330"/>
      <c r="B211" s="331" t="s">
        <v>406</v>
      </c>
      <c r="C211" s="332">
        <v>1989</v>
      </c>
      <c r="D211" s="330"/>
      <c r="E211" s="333" t="s">
        <v>18</v>
      </c>
      <c r="F211" s="330"/>
      <c r="G211" s="330" t="s">
        <v>461</v>
      </c>
      <c r="H211" s="334" t="s">
        <v>459</v>
      </c>
      <c r="I211" s="334"/>
      <c r="J211" s="334" t="s">
        <v>701</v>
      </c>
      <c r="K211" s="334" t="s">
        <v>734</v>
      </c>
      <c r="L211" s="330" t="s">
        <v>613</v>
      </c>
      <c r="M211" s="330" t="s">
        <v>547</v>
      </c>
      <c r="N211" s="331" t="s">
        <v>432</v>
      </c>
      <c r="O211" s="330"/>
      <c r="P211" s="330" t="s">
        <v>447</v>
      </c>
      <c r="Q211" s="335">
        <v>0.86399999999999999</v>
      </c>
      <c r="R211" s="335"/>
      <c r="S211" s="335"/>
      <c r="T211" s="335"/>
      <c r="U211" s="335">
        <v>9.6</v>
      </c>
      <c r="V211" s="335">
        <f t="shared" si="22"/>
        <v>0.86399999999999999</v>
      </c>
      <c r="W211" s="336">
        <f t="shared" si="24"/>
        <v>9.6</v>
      </c>
      <c r="X211" s="337" t="str">
        <f t="shared" si="20"/>
        <v>S</v>
      </c>
      <c r="Y211" s="330"/>
      <c r="Z211" s="330"/>
      <c r="AA211" s="330"/>
      <c r="AB211" s="330"/>
      <c r="AC211" s="330"/>
      <c r="AD211" s="330"/>
      <c r="AE211" s="330"/>
    </row>
    <row r="212" spans="1:31" s="338" customFormat="1">
      <c r="A212" s="330"/>
      <c r="B212" s="331" t="s">
        <v>406</v>
      </c>
      <c r="C212" s="332">
        <v>1989</v>
      </c>
      <c r="D212" s="330"/>
      <c r="E212" s="333" t="s">
        <v>18</v>
      </c>
      <c r="F212" s="330"/>
      <c r="G212" s="330" t="s">
        <v>460</v>
      </c>
      <c r="H212" s="334" t="s">
        <v>20</v>
      </c>
      <c r="I212" s="334"/>
      <c r="J212" s="334" t="s">
        <v>701</v>
      </c>
      <c r="K212" s="334" t="s">
        <v>734</v>
      </c>
      <c r="L212" s="330" t="s">
        <v>613</v>
      </c>
      <c r="M212" s="330" t="s">
        <v>547</v>
      </c>
      <c r="N212" s="331" t="s">
        <v>432</v>
      </c>
      <c r="O212" s="334"/>
      <c r="P212" s="330" t="s">
        <v>451</v>
      </c>
      <c r="Q212" s="335">
        <v>0.88100000000000001</v>
      </c>
      <c r="R212" s="335"/>
      <c r="S212" s="335"/>
      <c r="T212" s="335"/>
      <c r="U212" s="335">
        <v>8.8000000000000007</v>
      </c>
      <c r="V212" s="335">
        <f t="shared" si="22"/>
        <v>0.88100000000000001</v>
      </c>
      <c r="W212" s="336">
        <f t="shared" si="24"/>
        <v>8.8000000000000007</v>
      </c>
      <c r="X212" s="337" t="str">
        <f t="shared" si="20"/>
        <v>S</v>
      </c>
      <c r="Y212" s="330"/>
      <c r="Z212" s="330"/>
      <c r="AA212" s="330"/>
      <c r="AB212" s="330"/>
      <c r="AC212" s="330"/>
      <c r="AD212" s="330"/>
      <c r="AE212" s="330"/>
    </row>
    <row r="213" spans="1:31" s="338" customFormat="1">
      <c r="A213" s="330"/>
      <c r="B213" s="331" t="s">
        <v>406</v>
      </c>
      <c r="C213" s="332">
        <v>1989</v>
      </c>
      <c r="D213" s="330"/>
      <c r="E213" s="333" t="s">
        <v>18</v>
      </c>
      <c r="F213" s="330"/>
      <c r="G213" s="330" t="s">
        <v>460</v>
      </c>
      <c r="H213" s="334" t="s">
        <v>20</v>
      </c>
      <c r="I213" s="334"/>
      <c r="J213" s="334" t="s">
        <v>701</v>
      </c>
      <c r="K213" s="334" t="s">
        <v>734</v>
      </c>
      <c r="L213" s="330" t="s">
        <v>613</v>
      </c>
      <c r="M213" s="330" t="s">
        <v>547</v>
      </c>
      <c r="N213" s="331" t="s">
        <v>432</v>
      </c>
      <c r="O213" s="334"/>
      <c r="P213" s="330" t="s">
        <v>450</v>
      </c>
      <c r="Q213" s="335">
        <v>0.88700000000000001</v>
      </c>
      <c r="R213" s="335"/>
      <c r="S213" s="335">
        <v>13</v>
      </c>
      <c r="T213" s="335"/>
      <c r="U213" s="335"/>
      <c r="V213" s="335">
        <f t="shared" si="22"/>
        <v>0.88700000000000001</v>
      </c>
      <c r="W213" s="336">
        <f>+S213</f>
        <v>13</v>
      </c>
      <c r="X213" s="337" t="str">
        <f t="shared" si="20"/>
        <v>S</v>
      </c>
      <c r="Y213" s="330"/>
      <c r="Z213" s="330"/>
      <c r="AA213" s="330"/>
      <c r="AB213" s="330"/>
      <c r="AC213" s="330"/>
      <c r="AD213" s="330"/>
      <c r="AE213" s="330"/>
    </row>
    <row r="214" spans="1:31" s="265" customFormat="1">
      <c r="A214" s="272"/>
      <c r="B214" s="273" t="s">
        <v>381</v>
      </c>
      <c r="C214" s="273">
        <v>2011</v>
      </c>
      <c r="D214" s="272"/>
      <c r="E214" s="284" t="s">
        <v>71</v>
      </c>
      <c r="F214" s="272"/>
      <c r="G214" s="274"/>
      <c r="H214" s="292" t="s">
        <v>60</v>
      </c>
      <c r="I214" s="292"/>
      <c r="J214" s="297" t="s">
        <v>684</v>
      </c>
      <c r="K214" s="297" t="s">
        <v>720</v>
      </c>
      <c r="L214" s="284" t="s">
        <v>606</v>
      </c>
      <c r="M214" s="276" t="s">
        <v>541</v>
      </c>
      <c r="N214" s="273" t="s">
        <v>369</v>
      </c>
      <c r="O214" s="272"/>
      <c r="P214" s="273" t="s">
        <v>722</v>
      </c>
      <c r="Q214" s="298"/>
      <c r="R214" s="275">
        <v>0.95</v>
      </c>
      <c r="S214" s="298"/>
      <c r="T214" s="298"/>
      <c r="U214" s="275">
        <v>5.95</v>
      </c>
      <c r="V214" s="287">
        <f t="shared" ref="V214:V228" si="25">+R214</f>
        <v>0.95</v>
      </c>
      <c r="W214" s="288">
        <f>+U214</f>
        <v>5.95</v>
      </c>
      <c r="X214" s="263" t="str">
        <f t="shared" si="20"/>
        <v>F</v>
      </c>
      <c r="Y214" s="373"/>
      <c r="Z214" s="373" t="s">
        <v>617</v>
      </c>
      <c r="AA214" s="373" t="s">
        <v>620</v>
      </c>
      <c r="AB214" s="373" t="s">
        <v>619</v>
      </c>
      <c r="AC214" s="373" t="s">
        <v>618</v>
      </c>
      <c r="AD214" s="373" t="s">
        <v>738</v>
      </c>
      <c r="AE214" s="373" t="s">
        <v>624</v>
      </c>
    </row>
    <row r="215" spans="1:31" s="265" customFormat="1">
      <c r="A215" s="272"/>
      <c r="B215" s="273" t="s">
        <v>381</v>
      </c>
      <c r="C215" s="273">
        <v>2011</v>
      </c>
      <c r="D215" s="272"/>
      <c r="E215" s="284" t="s">
        <v>71</v>
      </c>
      <c r="F215" s="272"/>
      <c r="G215" s="274"/>
      <c r="H215" s="292" t="s">
        <v>60</v>
      </c>
      <c r="I215" s="292"/>
      <c r="J215" s="297" t="s">
        <v>684</v>
      </c>
      <c r="K215" s="297" t="s">
        <v>720</v>
      </c>
      <c r="L215" s="284" t="s">
        <v>606</v>
      </c>
      <c r="M215" s="276" t="s">
        <v>541</v>
      </c>
      <c r="N215" s="273" t="s">
        <v>372</v>
      </c>
      <c r="O215" s="272"/>
      <c r="P215" s="273" t="s">
        <v>721</v>
      </c>
      <c r="Q215" s="298"/>
      <c r="R215" s="275">
        <v>0.94699999999999995</v>
      </c>
      <c r="S215" s="298"/>
      <c r="T215" s="298"/>
      <c r="U215" s="275">
        <v>4.8600000000000003</v>
      </c>
      <c r="V215" s="287">
        <f t="shared" si="25"/>
        <v>0.94699999999999995</v>
      </c>
      <c r="W215" s="288">
        <f>+U215</f>
        <v>4.8600000000000003</v>
      </c>
      <c r="X215" s="263" t="str">
        <f t="shared" si="20"/>
        <v>F</v>
      </c>
      <c r="Y215" s="257" t="s">
        <v>856</v>
      </c>
      <c r="Z215" s="390">
        <f>AVERAGE($W$214:$W$232)</f>
        <v>7.9921052631578933</v>
      </c>
      <c r="AA215" s="390">
        <f>MEDIAN($W$214:$W$232)</f>
        <v>7.7</v>
      </c>
      <c r="AB215" s="390">
        <f>MAX($W$214:$W$232)</f>
        <v>12.25</v>
      </c>
      <c r="AC215" s="390">
        <f>MIN($W$214:$W$232)</f>
        <v>4.8600000000000003</v>
      </c>
      <c r="AD215" s="390">
        <f>STDEV($W$214:$W$232)</f>
        <v>2.1192859881137389</v>
      </c>
      <c r="AE215" s="391">
        <f>COUNT($W$214:$W$232)</f>
        <v>19</v>
      </c>
    </row>
    <row r="216" spans="1:31" s="265" customFormat="1">
      <c r="A216" s="272"/>
      <c r="B216" s="273" t="s">
        <v>381</v>
      </c>
      <c r="C216" s="273">
        <v>2011</v>
      </c>
      <c r="D216" s="272"/>
      <c r="E216" s="284" t="s">
        <v>71</v>
      </c>
      <c r="F216" s="272"/>
      <c r="G216" s="274"/>
      <c r="H216" s="292" t="s">
        <v>60</v>
      </c>
      <c r="I216" s="292"/>
      <c r="J216" s="297" t="s">
        <v>684</v>
      </c>
      <c r="K216" s="297" t="s">
        <v>720</v>
      </c>
      <c r="L216" s="284" t="s">
        <v>606</v>
      </c>
      <c r="M216" s="276" t="s">
        <v>541</v>
      </c>
      <c r="N216" s="273" t="s">
        <v>369</v>
      </c>
      <c r="O216" s="272"/>
      <c r="P216" s="273" t="s">
        <v>719</v>
      </c>
      <c r="Q216" s="298"/>
      <c r="R216" s="275">
        <v>0.93799999999999994</v>
      </c>
      <c r="S216" s="298"/>
      <c r="T216" s="298"/>
      <c r="U216" s="275">
        <v>7.49</v>
      </c>
      <c r="V216" s="287">
        <f t="shared" si="25"/>
        <v>0.93799999999999994</v>
      </c>
      <c r="W216" s="288">
        <f>+U216</f>
        <v>7.49</v>
      </c>
      <c r="X216" s="263" t="str">
        <f t="shared" si="20"/>
        <v>F</v>
      </c>
      <c r="Y216" s="373" t="s">
        <v>762</v>
      </c>
      <c r="Z216" s="374">
        <f>AVERAGE($W$214:$W$221,$W$230:$W$232)</f>
        <v>6.9727272727272727</v>
      </c>
      <c r="AA216" s="374">
        <f>MEDIAN($W$214:$W$221,$W$230:$W$232)</f>
        <v>7.49</v>
      </c>
      <c r="AB216" s="374">
        <f>MAX($W$214:$W$221,$W$230:$W$232)</f>
        <v>8.66</v>
      </c>
      <c r="AC216" s="374">
        <f>MIN($W$214:$W$221,$W$230:$W$232)</f>
        <v>4.8600000000000003</v>
      </c>
      <c r="AD216" s="374">
        <f>STDEV($W$214:$W$221,$W$230:$W$232)</f>
        <v>1.2534040921354199</v>
      </c>
      <c r="AE216" s="375">
        <f>COUNT($W$214:$W$221,$W$230:$W$232)</f>
        <v>11</v>
      </c>
    </row>
    <row r="217" spans="1:31" s="265" customFormat="1">
      <c r="A217" s="272"/>
      <c r="B217" s="273" t="s">
        <v>382</v>
      </c>
      <c r="C217" s="273">
        <v>1996</v>
      </c>
      <c r="D217" s="272"/>
      <c r="E217" s="292" t="s">
        <v>18</v>
      </c>
      <c r="F217" s="272"/>
      <c r="G217" s="273"/>
      <c r="H217" s="292" t="s">
        <v>60</v>
      </c>
      <c r="I217" s="292"/>
      <c r="J217" s="292" t="s">
        <v>684</v>
      </c>
      <c r="K217" s="292" t="s">
        <v>731</v>
      </c>
      <c r="L217" s="284" t="s">
        <v>606</v>
      </c>
      <c r="M217" s="284" t="s">
        <v>47</v>
      </c>
      <c r="N217" s="272" t="s">
        <v>374</v>
      </c>
      <c r="O217" s="272"/>
      <c r="P217" s="272"/>
      <c r="Q217" s="298"/>
      <c r="R217" s="277">
        <v>0.93679999999999997</v>
      </c>
      <c r="S217" s="277">
        <v>6.4</v>
      </c>
      <c r="T217" s="298"/>
      <c r="U217" s="298"/>
      <c r="V217" s="287">
        <f t="shared" si="25"/>
        <v>0.93679999999999997</v>
      </c>
      <c r="W217" s="288">
        <f>+S217</f>
        <v>6.4</v>
      </c>
      <c r="X217" s="263" t="str">
        <f t="shared" si="20"/>
        <v>F</v>
      </c>
      <c r="Y217" s="373" t="s">
        <v>763</v>
      </c>
      <c r="Z217" s="374">
        <f>AVERAGE($W$222:$W$229)</f>
        <v>9.3937500000000007</v>
      </c>
      <c r="AA217" s="374">
        <f>MEDIAN($W$222:$W$229)</f>
        <v>9.1750000000000007</v>
      </c>
      <c r="AB217" s="374">
        <f>MAX($W$222:$W$229)</f>
        <v>12.25</v>
      </c>
      <c r="AC217" s="374">
        <f>MIN($W$222:$W$229)</f>
        <v>5.35</v>
      </c>
      <c r="AD217" s="374">
        <f>STDEV($W$222:$W$229)</f>
        <v>2.3295366645383706</v>
      </c>
      <c r="AE217" s="375">
        <f>COUNT($W$222:$W$229)</f>
        <v>8</v>
      </c>
    </row>
    <row r="218" spans="1:31" s="265" customFormat="1">
      <c r="A218" s="272"/>
      <c r="B218" s="273" t="s">
        <v>381</v>
      </c>
      <c r="C218" s="273">
        <v>2011</v>
      </c>
      <c r="D218" s="272"/>
      <c r="E218" s="284" t="s">
        <v>71</v>
      </c>
      <c r="F218" s="272"/>
      <c r="G218" s="274"/>
      <c r="H218" s="292" t="s">
        <v>60</v>
      </c>
      <c r="I218" s="292"/>
      <c r="J218" s="297" t="s">
        <v>684</v>
      </c>
      <c r="K218" s="297" t="s">
        <v>713</v>
      </c>
      <c r="L218" s="284" t="s">
        <v>606</v>
      </c>
      <c r="M218" s="276" t="s">
        <v>541</v>
      </c>
      <c r="N218" s="273" t="s">
        <v>371</v>
      </c>
      <c r="O218" s="272"/>
      <c r="P218" s="273" t="s">
        <v>718</v>
      </c>
      <c r="Q218" s="298"/>
      <c r="R218" s="275">
        <v>0.93300000000000005</v>
      </c>
      <c r="S218" s="298"/>
      <c r="T218" s="298"/>
      <c r="U218" s="275">
        <v>8.59</v>
      </c>
      <c r="V218" s="287">
        <f t="shared" si="25"/>
        <v>0.93300000000000005</v>
      </c>
      <c r="W218" s="288">
        <f>+U218</f>
        <v>8.59</v>
      </c>
      <c r="X218" s="263" t="str">
        <f t="shared" si="20"/>
        <v>F</v>
      </c>
      <c r="Y218" s="270"/>
      <c r="Z218" s="270"/>
      <c r="AA218" s="270"/>
      <c r="AB218" s="270"/>
      <c r="AC218" s="270"/>
      <c r="AD218" s="270"/>
      <c r="AE218" s="270"/>
    </row>
    <row r="219" spans="1:31" s="265" customFormat="1">
      <c r="A219" s="272"/>
      <c r="B219" s="273" t="s">
        <v>382</v>
      </c>
      <c r="C219" s="273">
        <v>1996</v>
      </c>
      <c r="D219" s="272"/>
      <c r="E219" s="292" t="s">
        <v>18</v>
      </c>
      <c r="F219" s="272"/>
      <c r="G219" s="273"/>
      <c r="H219" s="292" t="s">
        <v>60</v>
      </c>
      <c r="I219" s="292"/>
      <c r="J219" s="292" t="s">
        <v>684</v>
      </c>
      <c r="K219" s="292" t="s">
        <v>731</v>
      </c>
      <c r="L219" s="284" t="s">
        <v>606</v>
      </c>
      <c r="M219" s="284" t="s">
        <v>47</v>
      </c>
      <c r="N219" s="272" t="s">
        <v>374</v>
      </c>
      <c r="O219" s="272"/>
      <c r="P219" s="272"/>
      <c r="Q219" s="298"/>
      <c r="R219" s="277">
        <v>0.91479999999999995</v>
      </c>
      <c r="S219" s="277">
        <v>6.25</v>
      </c>
      <c r="T219" s="298"/>
      <c r="U219" s="298"/>
      <c r="V219" s="287">
        <f t="shared" si="25"/>
        <v>0.91479999999999995</v>
      </c>
      <c r="W219" s="288">
        <f>+S219</f>
        <v>6.25</v>
      </c>
      <c r="X219" s="263" t="str">
        <f t="shared" si="20"/>
        <v>F</v>
      </c>
      <c r="Y219" s="270"/>
      <c r="Z219" s="270"/>
      <c r="AA219" s="270"/>
      <c r="AB219" s="270"/>
      <c r="AC219" s="270"/>
      <c r="AD219" s="270"/>
      <c r="AE219" s="270"/>
    </row>
    <row r="220" spans="1:31" s="265" customFormat="1">
      <c r="A220" s="272"/>
      <c r="B220" s="273" t="s">
        <v>381</v>
      </c>
      <c r="C220" s="273">
        <v>2011</v>
      </c>
      <c r="D220" s="272"/>
      <c r="E220" s="284" t="s">
        <v>71</v>
      </c>
      <c r="F220" s="272"/>
      <c r="G220" s="274"/>
      <c r="H220" s="292" t="s">
        <v>60</v>
      </c>
      <c r="I220" s="292"/>
      <c r="J220" s="292" t="s">
        <v>684</v>
      </c>
      <c r="K220" s="292" t="s">
        <v>713</v>
      </c>
      <c r="L220" s="284" t="s">
        <v>606</v>
      </c>
      <c r="M220" s="276" t="s">
        <v>541</v>
      </c>
      <c r="N220" s="273" t="s">
        <v>370</v>
      </c>
      <c r="O220" s="272"/>
      <c r="P220" s="273"/>
      <c r="Q220" s="298"/>
      <c r="R220" s="275">
        <v>0.90300000000000002</v>
      </c>
      <c r="S220" s="298"/>
      <c r="T220" s="298"/>
      <c r="U220" s="275">
        <v>8.66</v>
      </c>
      <c r="V220" s="287">
        <f t="shared" si="25"/>
        <v>0.90300000000000002</v>
      </c>
      <c r="W220" s="288">
        <f>+U220</f>
        <v>8.66</v>
      </c>
      <c r="X220" s="263" t="str">
        <f t="shared" si="20"/>
        <v>F</v>
      </c>
      <c r="Y220" s="270"/>
      <c r="Z220" s="270"/>
      <c r="AA220" s="270"/>
      <c r="AB220" s="270"/>
      <c r="AC220" s="270"/>
      <c r="AD220" s="270"/>
      <c r="AE220" s="270"/>
    </row>
    <row r="221" spans="1:31" s="265" customFormat="1">
      <c r="A221" s="272"/>
      <c r="B221" s="273" t="s">
        <v>382</v>
      </c>
      <c r="C221" s="273">
        <v>1996</v>
      </c>
      <c r="D221" s="272"/>
      <c r="E221" s="292" t="s">
        <v>18</v>
      </c>
      <c r="F221" s="272"/>
      <c r="G221" s="273"/>
      <c r="H221" s="292" t="s">
        <v>60</v>
      </c>
      <c r="I221" s="292"/>
      <c r="J221" s="292" t="s">
        <v>684</v>
      </c>
      <c r="K221" s="292" t="s">
        <v>731</v>
      </c>
      <c r="L221" s="284" t="s">
        <v>606</v>
      </c>
      <c r="M221" s="284" t="s">
        <v>47</v>
      </c>
      <c r="N221" s="272" t="s">
        <v>374</v>
      </c>
      <c r="O221" s="272"/>
      <c r="P221" s="272"/>
      <c r="Q221" s="298"/>
      <c r="R221" s="277">
        <v>0.90100000000000002</v>
      </c>
      <c r="S221" s="298"/>
      <c r="T221" s="298"/>
      <c r="U221" s="277">
        <v>7.6</v>
      </c>
      <c r="V221" s="287">
        <f t="shared" si="25"/>
        <v>0.90100000000000002</v>
      </c>
      <c r="W221" s="288">
        <f>+U221</f>
        <v>7.6</v>
      </c>
      <c r="X221" s="263" t="str">
        <f t="shared" si="20"/>
        <v>F</v>
      </c>
      <c r="Y221" s="270"/>
      <c r="Z221" s="270"/>
      <c r="AA221" s="270"/>
      <c r="AB221" s="270"/>
      <c r="AC221" s="270"/>
      <c r="AD221" s="270"/>
      <c r="AE221" s="270"/>
    </row>
    <row r="222" spans="1:31" s="265" customFormat="1">
      <c r="A222" s="272"/>
      <c r="B222" s="273" t="s">
        <v>382</v>
      </c>
      <c r="C222" s="273">
        <v>1996</v>
      </c>
      <c r="D222" s="272"/>
      <c r="E222" s="292" t="s">
        <v>18</v>
      </c>
      <c r="F222" s="272"/>
      <c r="G222" s="273"/>
      <c r="H222" s="292" t="s">
        <v>60</v>
      </c>
      <c r="I222" s="292"/>
      <c r="J222" s="292" t="s">
        <v>684</v>
      </c>
      <c r="K222" s="292" t="s">
        <v>731</v>
      </c>
      <c r="L222" s="284" t="s">
        <v>606</v>
      </c>
      <c r="M222" s="284" t="s">
        <v>47</v>
      </c>
      <c r="N222" s="272" t="s">
        <v>374</v>
      </c>
      <c r="O222" s="272"/>
      <c r="P222" s="272"/>
      <c r="Q222" s="298"/>
      <c r="R222" s="277">
        <v>0.89</v>
      </c>
      <c r="S222" s="277">
        <v>5.35</v>
      </c>
      <c r="T222" s="298"/>
      <c r="U222" s="298"/>
      <c r="V222" s="287">
        <f t="shared" si="25"/>
        <v>0.89</v>
      </c>
      <c r="W222" s="288">
        <f>+S222</f>
        <v>5.35</v>
      </c>
      <c r="X222" s="263" t="str">
        <f t="shared" si="20"/>
        <v>S</v>
      </c>
      <c r="Y222" s="270"/>
      <c r="Z222" s="270"/>
      <c r="AA222" s="270"/>
      <c r="AB222" s="270"/>
      <c r="AC222" s="270"/>
      <c r="AD222" s="270"/>
      <c r="AE222" s="270"/>
    </row>
    <row r="223" spans="1:31" s="265" customFormat="1">
      <c r="A223" s="272"/>
      <c r="B223" s="273" t="s">
        <v>382</v>
      </c>
      <c r="C223" s="273">
        <v>1996</v>
      </c>
      <c r="D223" s="272"/>
      <c r="E223" s="292" t="s">
        <v>18</v>
      </c>
      <c r="F223" s="272"/>
      <c r="G223" s="273"/>
      <c r="H223" s="292" t="s">
        <v>60</v>
      </c>
      <c r="I223" s="292"/>
      <c r="J223" s="292" t="s">
        <v>684</v>
      </c>
      <c r="K223" s="292" t="s">
        <v>731</v>
      </c>
      <c r="L223" s="284" t="s">
        <v>606</v>
      </c>
      <c r="M223" s="284" t="s">
        <v>47</v>
      </c>
      <c r="N223" s="272" t="s">
        <v>374</v>
      </c>
      <c r="O223" s="272"/>
      <c r="P223" s="272"/>
      <c r="Q223" s="298"/>
      <c r="R223" s="277">
        <v>0.87619999999999998</v>
      </c>
      <c r="S223" s="298"/>
      <c r="T223" s="298"/>
      <c r="U223" s="277">
        <v>11.2</v>
      </c>
      <c r="V223" s="287">
        <f t="shared" si="25"/>
        <v>0.87619999999999998</v>
      </c>
      <c r="W223" s="288">
        <f>+U223</f>
        <v>11.2</v>
      </c>
      <c r="X223" s="263" t="str">
        <f t="shared" si="20"/>
        <v>S</v>
      </c>
      <c r="Y223" s="270"/>
      <c r="Z223" s="270"/>
      <c r="AA223" s="270"/>
      <c r="AB223" s="270"/>
      <c r="AC223" s="270"/>
      <c r="AD223" s="270"/>
      <c r="AE223" s="270"/>
    </row>
    <row r="224" spans="1:31" s="265" customFormat="1">
      <c r="A224" s="272"/>
      <c r="B224" s="273" t="s">
        <v>382</v>
      </c>
      <c r="C224" s="273">
        <v>1996</v>
      </c>
      <c r="D224" s="272"/>
      <c r="E224" s="292" t="s">
        <v>18</v>
      </c>
      <c r="F224" s="272"/>
      <c r="G224" s="273"/>
      <c r="H224" s="292" t="s">
        <v>60</v>
      </c>
      <c r="I224" s="292"/>
      <c r="J224" s="292" t="s">
        <v>684</v>
      </c>
      <c r="K224" s="292" t="s">
        <v>731</v>
      </c>
      <c r="L224" s="284" t="s">
        <v>606</v>
      </c>
      <c r="M224" s="284" t="s">
        <v>47</v>
      </c>
      <c r="N224" s="272" t="s">
        <v>374</v>
      </c>
      <c r="O224" s="272"/>
      <c r="P224" s="272"/>
      <c r="Q224" s="298"/>
      <c r="R224" s="277">
        <v>0.87290000000000001</v>
      </c>
      <c r="S224" s="298"/>
      <c r="T224" s="298"/>
      <c r="U224" s="277">
        <v>8.5</v>
      </c>
      <c r="V224" s="287">
        <f t="shared" si="25"/>
        <v>0.87290000000000001</v>
      </c>
      <c r="W224" s="288">
        <f>+U224</f>
        <v>8.5</v>
      </c>
      <c r="X224" s="263" t="str">
        <f t="shared" si="20"/>
        <v>S</v>
      </c>
      <c r="Y224" s="270"/>
      <c r="Z224" s="270"/>
      <c r="AA224" s="270"/>
      <c r="AB224" s="270"/>
      <c r="AC224" s="270"/>
      <c r="AD224" s="270"/>
      <c r="AE224" s="270"/>
    </row>
    <row r="225" spans="1:31" s="265" customFormat="1">
      <c r="A225" s="272"/>
      <c r="B225" s="273" t="s">
        <v>382</v>
      </c>
      <c r="C225" s="273">
        <v>1996</v>
      </c>
      <c r="D225" s="272"/>
      <c r="E225" s="292" t="s">
        <v>18</v>
      </c>
      <c r="F225" s="272"/>
      <c r="G225" s="273"/>
      <c r="H225" s="292" t="s">
        <v>60</v>
      </c>
      <c r="I225" s="292"/>
      <c r="J225" s="292" t="s">
        <v>684</v>
      </c>
      <c r="K225" s="292" t="s">
        <v>731</v>
      </c>
      <c r="L225" s="284" t="s">
        <v>606</v>
      </c>
      <c r="M225" s="284" t="s">
        <v>47</v>
      </c>
      <c r="N225" s="272" t="s">
        <v>374</v>
      </c>
      <c r="O225" s="272"/>
      <c r="P225" s="272"/>
      <c r="Q225" s="298"/>
      <c r="R225" s="277">
        <v>0.87</v>
      </c>
      <c r="S225" s="298"/>
      <c r="T225" s="277">
        <v>9.75</v>
      </c>
      <c r="U225" s="298"/>
      <c r="V225" s="287">
        <f t="shared" si="25"/>
        <v>0.87</v>
      </c>
      <c r="W225" s="288">
        <f>+T225</f>
        <v>9.75</v>
      </c>
      <c r="X225" s="263" t="str">
        <f t="shared" si="20"/>
        <v>S</v>
      </c>
      <c r="Y225" s="270"/>
      <c r="Z225" s="270"/>
      <c r="AA225" s="270"/>
      <c r="AB225" s="270"/>
      <c r="AC225" s="270"/>
      <c r="AD225" s="270"/>
      <c r="AE225" s="270"/>
    </row>
    <row r="226" spans="1:31" s="265" customFormat="1">
      <c r="A226" s="272"/>
      <c r="B226" s="273" t="s">
        <v>382</v>
      </c>
      <c r="C226" s="273">
        <v>1996</v>
      </c>
      <c r="D226" s="272"/>
      <c r="E226" s="292" t="s">
        <v>18</v>
      </c>
      <c r="F226" s="272"/>
      <c r="G226" s="273"/>
      <c r="H226" s="292" t="s">
        <v>60</v>
      </c>
      <c r="I226" s="292"/>
      <c r="J226" s="292" t="s">
        <v>684</v>
      </c>
      <c r="K226" s="292" t="s">
        <v>731</v>
      </c>
      <c r="L226" s="284" t="s">
        <v>606</v>
      </c>
      <c r="M226" s="284" t="s">
        <v>47</v>
      </c>
      <c r="N226" s="272" t="s">
        <v>374</v>
      </c>
      <c r="O226" s="272"/>
      <c r="P226" s="272"/>
      <c r="Q226" s="298"/>
      <c r="R226" s="277">
        <v>0.87</v>
      </c>
      <c r="S226" s="298"/>
      <c r="T226" s="298"/>
      <c r="U226" s="277">
        <v>8.6</v>
      </c>
      <c r="V226" s="287">
        <f t="shared" si="25"/>
        <v>0.87</v>
      </c>
      <c r="W226" s="288">
        <f>+U226</f>
        <v>8.6</v>
      </c>
      <c r="X226" s="263" t="str">
        <f t="shared" si="20"/>
        <v>S</v>
      </c>
      <c r="Y226" s="270"/>
      <c r="Z226" s="270"/>
      <c r="AA226" s="270"/>
      <c r="AB226" s="270"/>
      <c r="AC226" s="270"/>
      <c r="AD226" s="270"/>
      <c r="AE226" s="270"/>
    </row>
    <row r="227" spans="1:31" s="265" customFormat="1">
      <c r="A227" s="272"/>
      <c r="B227" s="273" t="s">
        <v>382</v>
      </c>
      <c r="C227" s="273">
        <v>1996</v>
      </c>
      <c r="D227" s="272"/>
      <c r="E227" s="292" t="s">
        <v>18</v>
      </c>
      <c r="F227" s="272"/>
      <c r="G227" s="273"/>
      <c r="H227" s="292" t="s">
        <v>60</v>
      </c>
      <c r="I227" s="292"/>
      <c r="J227" s="292" t="s">
        <v>684</v>
      </c>
      <c r="K227" s="292" t="s">
        <v>731</v>
      </c>
      <c r="L227" s="284" t="s">
        <v>606</v>
      </c>
      <c r="M227" s="284" t="s">
        <v>47</v>
      </c>
      <c r="N227" s="272" t="s">
        <v>374</v>
      </c>
      <c r="O227" s="272"/>
      <c r="P227" s="272"/>
      <c r="Q227" s="298"/>
      <c r="R227" s="277">
        <v>0.8528</v>
      </c>
      <c r="S227" s="298"/>
      <c r="T227" s="277">
        <v>12.25</v>
      </c>
      <c r="U227" s="298"/>
      <c r="V227" s="287">
        <f t="shared" si="25"/>
        <v>0.8528</v>
      </c>
      <c r="W227" s="288">
        <f>+T227</f>
        <v>12.25</v>
      </c>
      <c r="X227" s="263" t="str">
        <f t="shared" si="20"/>
        <v>S</v>
      </c>
      <c r="Y227" s="270"/>
      <c r="Z227" s="270"/>
      <c r="AA227" s="270"/>
      <c r="AB227" s="270"/>
      <c r="AC227" s="270"/>
      <c r="AD227" s="270"/>
      <c r="AE227" s="270"/>
    </row>
    <row r="228" spans="1:31" s="265" customFormat="1">
      <c r="A228" s="272"/>
      <c r="B228" s="273" t="s">
        <v>382</v>
      </c>
      <c r="C228" s="273">
        <v>1996</v>
      </c>
      <c r="D228" s="272"/>
      <c r="E228" s="292" t="s">
        <v>18</v>
      </c>
      <c r="F228" s="272"/>
      <c r="G228" s="273"/>
      <c r="H228" s="292" t="s">
        <v>60</v>
      </c>
      <c r="I228" s="292"/>
      <c r="J228" s="292" t="s">
        <v>684</v>
      </c>
      <c r="K228" s="292" t="s">
        <v>731</v>
      </c>
      <c r="L228" s="284" t="s">
        <v>606</v>
      </c>
      <c r="M228" s="284" t="s">
        <v>47</v>
      </c>
      <c r="N228" s="272" t="s">
        <v>374</v>
      </c>
      <c r="O228" s="272"/>
      <c r="P228" s="272"/>
      <c r="Q228" s="298"/>
      <c r="R228" s="277">
        <v>0.84740000000000004</v>
      </c>
      <c r="S228" s="298"/>
      <c r="T228" s="277">
        <v>11.8</v>
      </c>
      <c r="U228" s="298"/>
      <c r="V228" s="287">
        <f t="shared" si="25"/>
        <v>0.84740000000000004</v>
      </c>
      <c r="W228" s="288">
        <f>+T228</f>
        <v>11.8</v>
      </c>
      <c r="X228" s="263" t="str">
        <f t="shared" si="20"/>
        <v>S</v>
      </c>
      <c r="Y228" s="270"/>
      <c r="Z228" s="270"/>
      <c r="AA228" s="270"/>
      <c r="AB228" s="270"/>
      <c r="AC228" s="270"/>
      <c r="AD228" s="270"/>
      <c r="AE228" s="270"/>
    </row>
    <row r="229" spans="1:31" s="265" customFormat="1">
      <c r="A229" s="284">
        <v>66</v>
      </c>
      <c r="B229" s="285" t="s">
        <v>15</v>
      </c>
      <c r="C229" s="285">
        <v>1989</v>
      </c>
      <c r="D229" s="285" t="s">
        <v>57</v>
      </c>
      <c r="E229" s="284" t="s">
        <v>18</v>
      </c>
      <c r="F229" s="284" t="s">
        <v>65</v>
      </c>
      <c r="G229" s="284" t="s">
        <v>59</v>
      </c>
      <c r="H229" s="284" t="s">
        <v>60</v>
      </c>
      <c r="I229" s="284"/>
      <c r="J229" s="299" t="s">
        <v>684</v>
      </c>
      <c r="K229" s="299" t="s">
        <v>686</v>
      </c>
      <c r="L229" s="284" t="s">
        <v>606</v>
      </c>
      <c r="M229" s="284" t="s">
        <v>540</v>
      </c>
      <c r="N229" s="284"/>
      <c r="O229" s="284"/>
      <c r="P229" s="284" t="s">
        <v>66</v>
      </c>
      <c r="Q229" s="286"/>
      <c r="R229" s="286"/>
      <c r="S229" s="286"/>
      <c r="T229" s="286"/>
      <c r="U229" s="286">
        <v>7.7</v>
      </c>
      <c r="V229" s="287"/>
      <c r="W229" s="288">
        <f>+U229</f>
        <v>7.7</v>
      </c>
      <c r="X229" s="263" t="s">
        <v>688</v>
      </c>
      <c r="Y229" s="270"/>
      <c r="Z229" s="270"/>
      <c r="AA229" s="270"/>
      <c r="AB229" s="270"/>
      <c r="AC229" s="270"/>
      <c r="AD229" s="270"/>
      <c r="AE229" s="270"/>
    </row>
    <row r="230" spans="1:31" s="265" customFormat="1">
      <c r="A230" s="284">
        <v>66</v>
      </c>
      <c r="B230" s="285" t="s">
        <v>15</v>
      </c>
      <c r="C230" s="285">
        <v>1989</v>
      </c>
      <c r="D230" s="285" t="s">
        <v>57</v>
      </c>
      <c r="E230" s="284" t="s">
        <v>18</v>
      </c>
      <c r="F230" s="307">
        <v>31593</v>
      </c>
      <c r="G230" s="284" t="s">
        <v>59</v>
      </c>
      <c r="H230" s="284" t="s">
        <v>60</v>
      </c>
      <c r="I230" s="284"/>
      <c r="J230" s="299" t="s">
        <v>684</v>
      </c>
      <c r="K230" s="299" t="s">
        <v>47</v>
      </c>
      <c r="L230" s="284" t="s">
        <v>606</v>
      </c>
      <c r="M230" s="284" t="s">
        <v>47</v>
      </c>
      <c r="N230" s="284"/>
      <c r="O230" s="284"/>
      <c r="P230" s="284" t="s">
        <v>61</v>
      </c>
      <c r="Q230" s="286"/>
      <c r="R230" s="286"/>
      <c r="S230" s="286"/>
      <c r="T230" s="286"/>
      <c r="U230" s="286">
        <v>7.7</v>
      </c>
      <c r="V230" s="287"/>
      <c r="W230" s="288">
        <f>+U230</f>
        <v>7.7</v>
      </c>
      <c r="X230" s="263" t="s">
        <v>687</v>
      </c>
      <c r="Y230" s="270"/>
      <c r="Z230" s="270"/>
      <c r="AA230" s="270"/>
      <c r="AB230" s="270"/>
      <c r="AC230" s="270"/>
      <c r="AD230" s="270"/>
      <c r="AE230" s="270"/>
    </row>
    <row r="231" spans="1:31" s="265" customFormat="1">
      <c r="A231" s="284">
        <v>66</v>
      </c>
      <c r="B231" s="285" t="s">
        <v>15</v>
      </c>
      <c r="C231" s="285">
        <v>1989</v>
      </c>
      <c r="D231" s="285" t="s">
        <v>57</v>
      </c>
      <c r="E231" s="284" t="s">
        <v>18</v>
      </c>
      <c r="F231" s="284" t="s">
        <v>62</v>
      </c>
      <c r="G231" s="284" t="s">
        <v>59</v>
      </c>
      <c r="H231" s="284" t="s">
        <v>60</v>
      </c>
      <c r="I231" s="284"/>
      <c r="J231" s="299" t="s">
        <v>684</v>
      </c>
      <c r="K231" s="299" t="s">
        <v>685</v>
      </c>
      <c r="L231" s="284" t="s">
        <v>606</v>
      </c>
      <c r="M231" s="284" t="s">
        <v>63</v>
      </c>
      <c r="N231" s="284"/>
      <c r="O231" s="284"/>
      <c r="P231" s="284" t="s">
        <v>64</v>
      </c>
      <c r="Q231" s="286"/>
      <c r="R231" s="286"/>
      <c r="S231" s="286"/>
      <c r="T231" s="286"/>
      <c r="U231" s="286">
        <v>7.7</v>
      </c>
      <c r="V231" s="287"/>
      <c r="W231" s="288">
        <f>+U231</f>
        <v>7.7</v>
      </c>
      <c r="X231" s="263" t="s">
        <v>687</v>
      </c>
      <c r="Y231" s="270"/>
      <c r="Z231" s="270"/>
      <c r="AA231" s="270"/>
      <c r="AB231" s="270"/>
      <c r="AC231" s="270"/>
      <c r="AD231" s="270"/>
      <c r="AE231" s="270"/>
    </row>
    <row r="232" spans="1:31" s="265" customFormat="1">
      <c r="A232" s="284">
        <v>66</v>
      </c>
      <c r="B232" s="285" t="s">
        <v>15</v>
      </c>
      <c r="C232" s="285">
        <v>1989</v>
      </c>
      <c r="D232" s="285" t="s">
        <v>57</v>
      </c>
      <c r="E232" s="284" t="s">
        <v>18</v>
      </c>
      <c r="F232" s="284" t="s">
        <v>65</v>
      </c>
      <c r="G232" s="284" t="s">
        <v>59</v>
      </c>
      <c r="H232" s="284" t="s">
        <v>60</v>
      </c>
      <c r="I232" s="284"/>
      <c r="J232" s="299" t="s">
        <v>684</v>
      </c>
      <c r="K232" s="299" t="s">
        <v>686</v>
      </c>
      <c r="L232" s="284" t="s">
        <v>606</v>
      </c>
      <c r="M232" s="284" t="s">
        <v>539</v>
      </c>
      <c r="N232" s="284"/>
      <c r="O232" s="284"/>
      <c r="P232" s="284" t="s">
        <v>67</v>
      </c>
      <c r="Q232" s="286"/>
      <c r="R232" s="286"/>
      <c r="S232" s="286"/>
      <c r="T232" s="286"/>
      <c r="U232" s="286">
        <v>5.5</v>
      </c>
      <c r="V232" s="287"/>
      <c r="W232" s="288">
        <f>+U232</f>
        <v>5.5</v>
      </c>
      <c r="X232" s="263" t="s">
        <v>687</v>
      </c>
      <c r="Y232" s="270"/>
      <c r="Z232" s="270"/>
      <c r="AA232" s="270"/>
      <c r="AB232" s="270"/>
      <c r="AC232" s="270"/>
      <c r="AD232" s="270"/>
      <c r="AE232" s="270"/>
    </row>
    <row r="233" spans="1:31" s="265" customFormat="1">
      <c r="A233" s="270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87"/>
      <c r="R233" s="287"/>
      <c r="S233" s="287"/>
      <c r="T233" s="287"/>
      <c r="U233" s="287"/>
      <c r="V233" s="287"/>
      <c r="W233" s="287"/>
      <c r="X233" s="270"/>
      <c r="Y233" s="270"/>
      <c r="Z233" s="270"/>
      <c r="AA233" s="270"/>
      <c r="AB233" s="270"/>
      <c r="AC233" s="270"/>
      <c r="AD233" s="270"/>
      <c r="AE233" s="270"/>
    </row>
    <row r="234" spans="1:31" s="265" customFormat="1">
      <c r="A234" s="270"/>
      <c r="B234" s="272"/>
      <c r="C234" s="273"/>
      <c r="D234" s="270"/>
      <c r="E234" s="289"/>
      <c r="F234" s="270"/>
      <c r="G234" s="270"/>
      <c r="H234" s="290"/>
      <c r="I234" s="290"/>
      <c r="J234" s="290"/>
      <c r="K234" s="290"/>
      <c r="L234" s="272"/>
      <c r="M234" s="270"/>
      <c r="N234" s="272"/>
      <c r="O234" s="290"/>
      <c r="P234" s="270"/>
      <c r="Q234" s="287"/>
      <c r="R234" s="287"/>
      <c r="S234" s="287"/>
      <c r="T234" s="287"/>
      <c r="U234" s="287"/>
      <c r="V234" s="287"/>
      <c r="W234" s="288"/>
      <c r="X234" s="270"/>
      <c r="Y234" s="270"/>
      <c r="Z234" s="270"/>
      <c r="AA234" s="270"/>
      <c r="AB234" s="270"/>
      <c r="AC234" s="270"/>
      <c r="AD234" s="270"/>
      <c r="AE234" s="270"/>
    </row>
    <row r="235" spans="1:31" s="265" customFormat="1">
      <c r="A235" s="270"/>
      <c r="B235" s="272"/>
      <c r="C235" s="273"/>
      <c r="D235" s="270"/>
      <c r="E235" s="289"/>
      <c r="F235" s="270"/>
      <c r="G235" s="270"/>
      <c r="H235" s="290"/>
      <c r="I235" s="290"/>
      <c r="J235" s="290"/>
      <c r="K235" s="290"/>
      <c r="L235" s="272"/>
      <c r="M235" s="270"/>
      <c r="N235" s="272"/>
      <c r="O235" s="290"/>
      <c r="P235" s="270"/>
      <c r="Q235" s="287"/>
      <c r="R235" s="287"/>
      <c r="S235" s="287"/>
      <c r="T235" s="287"/>
      <c r="U235" s="287"/>
      <c r="V235" s="287"/>
      <c r="W235" s="288"/>
      <c r="X235" s="270"/>
      <c r="Y235" s="270"/>
      <c r="Z235" s="270"/>
      <c r="AA235" s="270"/>
      <c r="AB235" s="270"/>
      <c r="AC235" s="270"/>
      <c r="AD235" s="270"/>
      <c r="AE235" s="270"/>
    </row>
    <row r="236" spans="1:31" s="265" customFormat="1">
      <c r="A236" s="270"/>
      <c r="B236" s="272"/>
      <c r="C236" s="273"/>
      <c r="D236" s="270"/>
      <c r="E236" s="289"/>
      <c r="F236" s="270"/>
      <c r="G236" s="270"/>
      <c r="H236" s="290"/>
      <c r="I236" s="290"/>
      <c r="J236" s="290"/>
      <c r="K236" s="290"/>
      <c r="L236" s="272"/>
      <c r="M236" s="270"/>
      <c r="N236" s="272"/>
      <c r="O236" s="290"/>
      <c r="P236" s="270"/>
      <c r="Q236" s="287"/>
      <c r="R236" s="287"/>
      <c r="S236" s="287"/>
      <c r="T236" s="287"/>
      <c r="U236" s="287"/>
      <c r="V236" s="287"/>
      <c r="W236" s="288"/>
      <c r="X236" s="270"/>
      <c r="Y236" s="270"/>
      <c r="Z236" s="270"/>
      <c r="AA236" s="270"/>
      <c r="AB236" s="270"/>
      <c r="AC236" s="270"/>
      <c r="AD236" s="270"/>
      <c r="AE236" s="270"/>
    </row>
    <row r="237" spans="1:31" s="265" customFormat="1">
      <c r="A237" s="270" t="s">
        <v>689</v>
      </c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87"/>
      <c r="R237" s="287"/>
      <c r="S237" s="287"/>
      <c r="T237" s="287"/>
      <c r="U237" s="287"/>
      <c r="V237" s="287"/>
      <c r="W237" s="288"/>
      <c r="X237" s="270"/>
      <c r="Y237" s="270"/>
      <c r="Z237" s="270"/>
      <c r="AA237" s="270"/>
      <c r="AB237" s="270"/>
      <c r="AC237" s="270"/>
      <c r="AD237" s="270"/>
      <c r="AE237" s="270"/>
    </row>
    <row r="238" spans="1:31" s="265" customFormat="1">
      <c r="A238" s="270"/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87"/>
      <c r="R238" s="287"/>
      <c r="S238" s="287"/>
      <c r="T238" s="287"/>
      <c r="U238" s="287"/>
      <c r="V238" s="287"/>
      <c r="W238" s="287"/>
      <c r="X238" s="270"/>
      <c r="Y238" s="270"/>
      <c r="Z238" s="270"/>
      <c r="AA238" s="270"/>
      <c r="AB238" s="270"/>
      <c r="AC238" s="270"/>
      <c r="AD238" s="270"/>
      <c r="AE238" s="270"/>
    </row>
    <row r="239" spans="1:31" s="265" customFormat="1">
      <c r="A239" s="270"/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87"/>
      <c r="R239" s="287"/>
      <c r="S239" s="287"/>
      <c r="T239" s="287"/>
      <c r="U239" s="287"/>
      <c r="V239" s="287"/>
      <c r="W239" s="287"/>
      <c r="X239" s="270"/>
      <c r="Y239" s="270"/>
      <c r="Z239" s="270"/>
      <c r="AA239" s="270"/>
      <c r="AB239" s="270"/>
      <c r="AC239" s="270"/>
      <c r="AD239" s="270"/>
      <c r="AE239" s="270"/>
    </row>
    <row r="240" spans="1:31" s="265" customFormat="1">
      <c r="A240" s="270" t="s">
        <v>393</v>
      </c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87"/>
      <c r="R240" s="287"/>
      <c r="S240" s="287"/>
      <c r="T240" s="287"/>
      <c r="U240" s="287"/>
      <c r="V240" s="287"/>
      <c r="W240" s="287"/>
      <c r="X240" s="270"/>
      <c r="Y240" s="270"/>
      <c r="Z240" s="270"/>
      <c r="AA240" s="270"/>
      <c r="AB240" s="270"/>
      <c r="AC240" s="270"/>
      <c r="AD240" s="270"/>
      <c r="AE240" s="270"/>
    </row>
    <row r="241" spans="1:31" s="265" customFormat="1">
      <c r="A241" s="284">
        <v>174</v>
      </c>
      <c r="B241" s="284" t="s">
        <v>193</v>
      </c>
      <c r="C241" s="284">
        <v>2009</v>
      </c>
      <c r="D241" s="291" t="s">
        <v>194</v>
      </c>
      <c r="E241" s="284" t="s">
        <v>122</v>
      </c>
      <c r="F241" s="308" t="s">
        <v>196</v>
      </c>
      <c r="G241" s="284" t="s">
        <v>197</v>
      </c>
      <c r="H241" s="284" t="s">
        <v>198</v>
      </c>
      <c r="I241" s="284"/>
      <c r="J241" s="284"/>
      <c r="K241" s="284"/>
      <c r="L241" s="284"/>
      <c r="M241" s="284" t="s">
        <v>204</v>
      </c>
      <c r="N241" s="284" t="s">
        <v>565</v>
      </c>
      <c r="O241" s="309"/>
      <c r="P241" s="284" t="s">
        <v>204</v>
      </c>
      <c r="Q241" s="286"/>
      <c r="R241" s="286">
        <v>0.91700000000000004</v>
      </c>
      <c r="S241" s="286"/>
      <c r="T241" s="286"/>
      <c r="U241" s="286">
        <v>12.7</v>
      </c>
      <c r="V241" s="287">
        <f t="shared" ref="V241:V246" si="26">+R241</f>
        <v>0.91700000000000004</v>
      </c>
      <c r="W241" s="288">
        <f t="shared" ref="W241:W246" si="27">+U241</f>
        <v>12.7</v>
      </c>
      <c r="X241" s="270"/>
      <c r="Y241" s="270"/>
      <c r="Z241" s="270"/>
      <c r="AA241" s="270"/>
      <c r="AB241" s="270"/>
      <c r="AC241" s="270"/>
      <c r="AD241" s="270"/>
      <c r="AE241" s="270"/>
    </row>
    <row r="242" spans="1:31" s="265" customFormat="1">
      <c r="A242" s="284">
        <v>174</v>
      </c>
      <c r="B242" s="284" t="s">
        <v>193</v>
      </c>
      <c r="C242" s="284">
        <v>2009</v>
      </c>
      <c r="D242" s="291" t="s">
        <v>194</v>
      </c>
      <c r="E242" s="284" t="s">
        <v>122</v>
      </c>
      <c r="F242" s="308" t="s">
        <v>196</v>
      </c>
      <c r="G242" s="284" t="s">
        <v>205</v>
      </c>
      <c r="H242" s="284" t="s">
        <v>60</v>
      </c>
      <c r="I242" s="284"/>
      <c r="J242" s="284"/>
      <c r="K242" s="284"/>
      <c r="L242" s="284"/>
      <c r="M242" s="284" t="s">
        <v>47</v>
      </c>
      <c r="N242" s="284" t="s">
        <v>564</v>
      </c>
      <c r="O242" s="309"/>
      <c r="P242" s="284" t="s">
        <v>47</v>
      </c>
      <c r="Q242" s="286"/>
      <c r="R242" s="286">
        <v>0.90900000000000003</v>
      </c>
      <c r="S242" s="286"/>
      <c r="T242" s="286"/>
      <c r="U242" s="286">
        <v>11.6</v>
      </c>
      <c r="V242" s="287">
        <f t="shared" si="26"/>
        <v>0.90900000000000003</v>
      </c>
      <c r="W242" s="288">
        <f t="shared" si="27"/>
        <v>11.6</v>
      </c>
      <c r="X242" s="270"/>
      <c r="Y242" s="270"/>
      <c r="Z242" s="270"/>
      <c r="AA242" s="270"/>
      <c r="AB242" s="270"/>
      <c r="AC242" s="270"/>
      <c r="AD242" s="270"/>
      <c r="AE242" s="270"/>
    </row>
    <row r="243" spans="1:31" s="265" customFormat="1">
      <c r="A243" s="284">
        <v>174</v>
      </c>
      <c r="B243" s="284" t="s">
        <v>193</v>
      </c>
      <c r="C243" s="284">
        <v>2009</v>
      </c>
      <c r="D243" s="291" t="s">
        <v>194</v>
      </c>
      <c r="E243" s="284" t="s">
        <v>122</v>
      </c>
      <c r="F243" s="308" t="s">
        <v>196</v>
      </c>
      <c r="G243" s="284"/>
      <c r="H243" s="284"/>
      <c r="I243" s="284"/>
      <c r="J243" s="284"/>
      <c r="K243" s="284"/>
      <c r="L243" s="284"/>
      <c r="M243" s="284" t="s">
        <v>566</v>
      </c>
      <c r="N243" s="284" t="s">
        <v>207</v>
      </c>
      <c r="O243" s="309"/>
      <c r="P243" s="284" t="s">
        <v>208</v>
      </c>
      <c r="Q243" s="286"/>
      <c r="R243" s="286">
        <v>0.93</v>
      </c>
      <c r="S243" s="286"/>
      <c r="T243" s="286"/>
      <c r="U243" s="286">
        <v>23.4</v>
      </c>
      <c r="V243" s="287">
        <f t="shared" si="26"/>
        <v>0.93</v>
      </c>
      <c r="W243" s="288">
        <f t="shared" si="27"/>
        <v>23.4</v>
      </c>
      <c r="X243" s="270"/>
      <c r="Y243" s="270"/>
      <c r="Z243" s="270"/>
      <c r="AA243" s="270"/>
      <c r="AB243" s="270"/>
      <c r="AC243" s="270"/>
      <c r="AD243" s="270"/>
      <c r="AE243" s="270"/>
    </row>
    <row r="244" spans="1:31" s="265" customFormat="1">
      <c r="A244" s="284">
        <v>174</v>
      </c>
      <c r="B244" s="284" t="s">
        <v>193</v>
      </c>
      <c r="C244" s="284">
        <v>2009</v>
      </c>
      <c r="D244" s="291" t="s">
        <v>194</v>
      </c>
      <c r="E244" s="284" t="s">
        <v>122</v>
      </c>
      <c r="F244" s="308" t="s">
        <v>196</v>
      </c>
      <c r="G244" s="284" t="s">
        <v>212</v>
      </c>
      <c r="H244" s="284" t="s">
        <v>103</v>
      </c>
      <c r="I244" s="284"/>
      <c r="J244" s="284"/>
      <c r="K244" s="284"/>
      <c r="L244" s="284"/>
      <c r="M244" s="284" t="s">
        <v>553</v>
      </c>
      <c r="N244" s="284" t="s">
        <v>552</v>
      </c>
      <c r="O244" s="309"/>
      <c r="P244" s="284" t="s">
        <v>228</v>
      </c>
      <c r="Q244" s="286"/>
      <c r="R244" s="286">
        <v>0.91500000000000004</v>
      </c>
      <c r="S244" s="286"/>
      <c r="T244" s="286"/>
      <c r="U244" s="286">
        <v>29.4</v>
      </c>
      <c r="V244" s="287">
        <f t="shared" si="26"/>
        <v>0.91500000000000004</v>
      </c>
      <c r="W244" s="288">
        <f t="shared" si="27"/>
        <v>29.4</v>
      </c>
      <c r="X244" s="270"/>
      <c r="Y244" s="270"/>
      <c r="Z244" s="270"/>
      <c r="AA244" s="270"/>
      <c r="AB244" s="270"/>
      <c r="AC244" s="270"/>
      <c r="AD244" s="270"/>
      <c r="AE244" s="270"/>
    </row>
    <row r="245" spans="1:31" s="265" customFormat="1">
      <c r="A245" s="284">
        <v>174</v>
      </c>
      <c r="B245" s="284" t="s">
        <v>193</v>
      </c>
      <c r="C245" s="284">
        <v>2009</v>
      </c>
      <c r="D245" s="291" t="s">
        <v>194</v>
      </c>
      <c r="E245" s="284" t="s">
        <v>122</v>
      </c>
      <c r="F245" s="308" t="s">
        <v>196</v>
      </c>
      <c r="G245" s="284"/>
      <c r="H245" s="284"/>
      <c r="I245" s="284"/>
      <c r="J245" s="284"/>
      <c r="K245" s="284"/>
      <c r="L245" s="284"/>
      <c r="M245" s="284" t="s">
        <v>554</v>
      </c>
      <c r="N245" s="284" t="s">
        <v>230</v>
      </c>
      <c r="O245" s="309"/>
      <c r="P245" s="284" t="s">
        <v>231</v>
      </c>
      <c r="Q245" s="286"/>
      <c r="R245" s="286">
        <v>0.92200000000000004</v>
      </c>
      <c r="S245" s="286"/>
      <c r="T245" s="286"/>
      <c r="U245" s="286">
        <v>10.199999999999999</v>
      </c>
      <c r="V245" s="287">
        <f t="shared" si="26"/>
        <v>0.92200000000000004</v>
      </c>
      <c r="W245" s="288">
        <f t="shared" si="27"/>
        <v>10.199999999999999</v>
      </c>
      <c r="X245" s="270"/>
      <c r="Y245" s="270"/>
      <c r="Z245" s="270"/>
      <c r="AA245" s="270"/>
      <c r="AB245" s="270"/>
      <c r="AC245" s="270"/>
      <c r="AD245" s="270"/>
      <c r="AE245" s="270"/>
    </row>
    <row r="246" spans="1:31" s="265" customFormat="1">
      <c r="A246" s="284">
        <v>174</v>
      </c>
      <c r="B246" s="284" t="s">
        <v>193</v>
      </c>
      <c r="C246" s="284">
        <v>2009</v>
      </c>
      <c r="D246" s="291" t="s">
        <v>194</v>
      </c>
      <c r="E246" s="284" t="s">
        <v>122</v>
      </c>
      <c r="F246" s="308" t="s">
        <v>196</v>
      </c>
      <c r="G246" s="284"/>
      <c r="H246" s="284"/>
      <c r="I246" s="284"/>
      <c r="J246" s="284"/>
      <c r="K246" s="284"/>
      <c r="L246" s="284"/>
      <c r="M246" s="284" t="s">
        <v>567</v>
      </c>
      <c r="N246" s="309"/>
      <c r="O246" s="309"/>
      <c r="P246" s="284" t="s">
        <v>237</v>
      </c>
      <c r="Q246" s="286"/>
      <c r="R246" s="286">
        <v>0.90500000000000003</v>
      </c>
      <c r="S246" s="286"/>
      <c r="T246" s="286"/>
      <c r="U246" s="286">
        <v>18.899999999999999</v>
      </c>
      <c r="V246" s="287">
        <f t="shared" si="26"/>
        <v>0.90500000000000003</v>
      </c>
      <c r="W246" s="288">
        <f t="shared" si="27"/>
        <v>18.899999999999999</v>
      </c>
      <c r="X246" s="270"/>
      <c r="Y246" s="270"/>
      <c r="Z246" s="270"/>
      <c r="AA246" s="270"/>
      <c r="AB246" s="270"/>
      <c r="AC246" s="270"/>
      <c r="AD246" s="270"/>
      <c r="AE246" s="270"/>
    </row>
    <row r="247" spans="1:31" s="265" customFormat="1">
      <c r="A247" s="284"/>
      <c r="B247" s="284"/>
      <c r="C247" s="284"/>
      <c r="D247" s="291"/>
      <c r="E247" s="284"/>
      <c r="F247" s="308"/>
      <c r="G247" s="284"/>
      <c r="H247" s="284"/>
      <c r="I247" s="284"/>
      <c r="J247" s="284"/>
      <c r="K247" s="284"/>
      <c r="L247" s="284"/>
      <c r="M247" s="284"/>
      <c r="N247" s="309"/>
      <c r="O247" s="309"/>
      <c r="P247" s="284"/>
      <c r="Q247" s="286"/>
      <c r="R247" s="286"/>
      <c r="S247" s="286"/>
      <c r="T247" s="286"/>
      <c r="U247" s="286"/>
      <c r="V247" s="287"/>
      <c r="W247" s="288"/>
      <c r="X247" s="270"/>
      <c r="Y247" s="270"/>
      <c r="Z247" s="270"/>
      <c r="AA247" s="270"/>
      <c r="AB247" s="270"/>
      <c r="AC247" s="270"/>
      <c r="AD247" s="270"/>
      <c r="AE247" s="270"/>
    </row>
    <row r="248" spans="1:31" s="265" customFormat="1">
      <c r="A248" s="284" t="s">
        <v>394</v>
      </c>
      <c r="B248" s="284"/>
      <c r="C248" s="284"/>
      <c r="D248" s="291"/>
      <c r="E248" s="284"/>
      <c r="F248" s="308"/>
      <c r="G248" s="284"/>
      <c r="H248" s="284"/>
      <c r="I248" s="284"/>
      <c r="J248" s="284"/>
      <c r="K248" s="284"/>
      <c r="L248" s="284"/>
      <c r="M248" s="284"/>
      <c r="N248" s="309"/>
      <c r="O248" s="309"/>
      <c r="P248" s="284"/>
      <c r="Q248" s="286"/>
      <c r="R248" s="286"/>
      <c r="S248" s="286"/>
      <c r="T248" s="286"/>
      <c r="U248" s="286"/>
      <c r="V248" s="287"/>
      <c r="W248" s="288"/>
      <c r="X248" s="270"/>
      <c r="Y248" s="270"/>
      <c r="Z248" s="270"/>
      <c r="AA248" s="270"/>
      <c r="AB248" s="270"/>
      <c r="AC248" s="270"/>
      <c r="AD248" s="270"/>
      <c r="AE248" s="270"/>
    </row>
    <row r="249" spans="1:31" s="265" customFormat="1">
      <c r="A249" s="310">
        <v>194</v>
      </c>
      <c r="B249" s="311" t="s">
        <v>140</v>
      </c>
      <c r="C249" s="284">
        <v>2007</v>
      </c>
      <c r="D249" s="311" t="s">
        <v>141</v>
      </c>
      <c r="E249" s="312" t="s">
        <v>122</v>
      </c>
      <c r="F249" s="284">
        <v>2007</v>
      </c>
      <c r="G249" s="284"/>
      <c r="H249" s="284"/>
      <c r="I249" s="284"/>
      <c r="J249" s="284"/>
      <c r="K249" s="284"/>
      <c r="L249" s="284"/>
      <c r="M249" s="284" t="s">
        <v>568</v>
      </c>
      <c r="N249" s="284" t="s">
        <v>143</v>
      </c>
      <c r="O249" s="284"/>
      <c r="P249" s="284" t="s">
        <v>144</v>
      </c>
      <c r="Q249" s="286"/>
      <c r="R249" s="286"/>
      <c r="S249" s="286"/>
      <c r="T249" s="286"/>
      <c r="U249" s="286">
        <v>201</v>
      </c>
      <c r="V249" s="287"/>
      <c r="W249" s="287"/>
      <c r="X249" s="270"/>
      <c r="Y249" s="270"/>
      <c r="Z249" s="270"/>
      <c r="AA249" s="270"/>
      <c r="AB249" s="270"/>
      <c r="AC249" s="270"/>
      <c r="AD249" s="270"/>
      <c r="AE249" s="270"/>
    </row>
    <row r="250" spans="1:31" s="265" customFormat="1">
      <c r="A250" s="310">
        <v>194</v>
      </c>
      <c r="B250" s="311" t="s">
        <v>140</v>
      </c>
      <c r="C250" s="284">
        <v>2007</v>
      </c>
      <c r="D250" s="311" t="s">
        <v>141</v>
      </c>
      <c r="E250" s="312" t="s">
        <v>122</v>
      </c>
      <c r="F250" s="284">
        <v>2007</v>
      </c>
      <c r="G250" s="284"/>
      <c r="H250" s="284"/>
      <c r="I250" s="284"/>
      <c r="J250" s="284"/>
      <c r="K250" s="284"/>
      <c r="L250" s="284"/>
      <c r="M250" s="284" t="s">
        <v>145</v>
      </c>
      <c r="N250" s="284"/>
      <c r="O250" s="284"/>
      <c r="P250" s="284" t="s">
        <v>146</v>
      </c>
      <c r="Q250" s="286"/>
      <c r="R250" s="286"/>
      <c r="S250" s="286"/>
      <c r="T250" s="286"/>
      <c r="U250" s="286">
        <v>453</v>
      </c>
      <c r="V250" s="287"/>
      <c r="W250" s="287"/>
      <c r="X250" s="270"/>
      <c r="Y250" s="270"/>
      <c r="Z250" s="270"/>
      <c r="AA250" s="270"/>
      <c r="AB250" s="270"/>
      <c r="AC250" s="270"/>
      <c r="AD250" s="270"/>
      <c r="AE250" s="270"/>
    </row>
    <row r="251" spans="1:31" s="265" customFormat="1">
      <c r="A251" s="310">
        <v>194</v>
      </c>
      <c r="B251" s="311" t="s">
        <v>140</v>
      </c>
      <c r="C251" s="284">
        <v>2007</v>
      </c>
      <c r="D251" s="311" t="s">
        <v>141</v>
      </c>
      <c r="E251" s="312" t="s">
        <v>122</v>
      </c>
      <c r="F251" s="284">
        <v>2007</v>
      </c>
      <c r="G251" s="284"/>
      <c r="H251" s="284"/>
      <c r="I251" s="284"/>
      <c r="J251" s="284"/>
      <c r="K251" s="284"/>
      <c r="L251" s="284"/>
      <c r="M251" s="284" t="s">
        <v>147</v>
      </c>
      <c r="N251" s="284"/>
      <c r="O251" s="284"/>
      <c r="P251" s="284" t="s">
        <v>148</v>
      </c>
      <c r="Q251" s="286"/>
      <c r="R251" s="286"/>
      <c r="S251" s="286"/>
      <c r="T251" s="286"/>
      <c r="U251" s="286">
        <v>2720</v>
      </c>
      <c r="V251" s="287"/>
      <c r="W251" s="287"/>
      <c r="X251" s="270"/>
      <c r="Y251" s="270"/>
      <c r="Z251" s="270"/>
      <c r="AA251" s="270"/>
      <c r="AB251" s="270"/>
      <c r="AC251" s="270"/>
      <c r="AD251" s="270"/>
      <c r="AE251" s="270"/>
    </row>
    <row r="252" spans="1:31" s="265" customFormat="1">
      <c r="A252" s="310">
        <v>194</v>
      </c>
      <c r="B252" s="311" t="s">
        <v>140</v>
      </c>
      <c r="C252" s="284">
        <v>2007</v>
      </c>
      <c r="D252" s="311" t="s">
        <v>141</v>
      </c>
      <c r="E252" s="312" t="s">
        <v>122</v>
      </c>
      <c r="F252" s="284">
        <v>2007</v>
      </c>
      <c r="G252" s="284"/>
      <c r="H252" s="284"/>
      <c r="I252" s="284"/>
      <c r="J252" s="284"/>
      <c r="K252" s="284"/>
      <c r="L252" s="284"/>
      <c r="M252" s="284" t="s">
        <v>147</v>
      </c>
      <c r="N252" s="284"/>
      <c r="O252" s="284"/>
      <c r="P252" s="284" t="s">
        <v>149</v>
      </c>
      <c r="Q252" s="286"/>
      <c r="R252" s="286"/>
      <c r="S252" s="286"/>
      <c r="T252" s="286"/>
      <c r="U252" s="286">
        <v>883</v>
      </c>
      <c r="V252" s="287"/>
      <c r="W252" s="287"/>
      <c r="X252" s="270"/>
      <c r="Y252" s="270"/>
      <c r="Z252" s="270"/>
      <c r="AA252" s="270"/>
      <c r="AB252" s="270"/>
      <c r="AC252" s="270"/>
      <c r="AD252" s="270"/>
      <c r="AE252" s="270"/>
    </row>
    <row r="253" spans="1:31" s="265" customFormat="1">
      <c r="A253" s="310">
        <v>194</v>
      </c>
      <c r="B253" s="311" t="s">
        <v>140</v>
      </c>
      <c r="C253" s="284">
        <v>2007</v>
      </c>
      <c r="D253" s="311" t="s">
        <v>141</v>
      </c>
      <c r="E253" s="312" t="s">
        <v>122</v>
      </c>
      <c r="F253" s="284">
        <v>2007</v>
      </c>
      <c r="G253" s="284"/>
      <c r="H253" s="284"/>
      <c r="I253" s="284"/>
      <c r="J253" s="284"/>
      <c r="K253" s="284"/>
      <c r="L253" s="284"/>
      <c r="M253" s="284" t="s">
        <v>150</v>
      </c>
      <c r="N253" s="284"/>
      <c r="O253" s="284"/>
      <c r="P253" s="284" t="s">
        <v>151</v>
      </c>
      <c r="Q253" s="286"/>
      <c r="R253" s="286"/>
      <c r="S253" s="286"/>
      <c r="T253" s="286"/>
      <c r="U253" s="286">
        <v>504</v>
      </c>
      <c r="V253" s="287"/>
      <c r="W253" s="287"/>
      <c r="X253" s="270"/>
      <c r="Y253" s="270"/>
      <c r="Z253" s="270"/>
      <c r="AA253" s="270"/>
      <c r="AB253" s="270"/>
      <c r="AC253" s="270"/>
      <c r="AD253" s="270"/>
      <c r="AE253" s="270"/>
    </row>
    <row r="254" spans="1:31" s="265" customFormat="1">
      <c r="A254" s="310">
        <v>194</v>
      </c>
      <c r="B254" s="311" t="s">
        <v>140</v>
      </c>
      <c r="C254" s="284">
        <v>2007</v>
      </c>
      <c r="D254" s="311" t="s">
        <v>141</v>
      </c>
      <c r="E254" s="312" t="s">
        <v>122</v>
      </c>
      <c r="F254" s="284">
        <v>2007</v>
      </c>
      <c r="G254" s="284"/>
      <c r="H254" s="284"/>
      <c r="I254" s="284"/>
      <c r="J254" s="284"/>
      <c r="K254" s="284"/>
      <c r="L254" s="284"/>
      <c r="M254" s="284" t="s">
        <v>152</v>
      </c>
      <c r="N254" s="284"/>
      <c r="O254" s="284"/>
      <c r="P254" s="284" t="s">
        <v>153</v>
      </c>
      <c r="Q254" s="286"/>
      <c r="R254" s="286"/>
      <c r="S254" s="286"/>
      <c r="T254" s="286"/>
      <c r="U254" s="286">
        <v>652</v>
      </c>
      <c r="V254" s="287"/>
      <c r="W254" s="287"/>
      <c r="X254" s="270"/>
      <c r="Y254" s="270"/>
      <c r="Z254" s="270"/>
      <c r="AA254" s="270"/>
      <c r="AB254" s="270"/>
      <c r="AC254" s="270"/>
      <c r="AD254" s="270"/>
      <c r="AE254" s="270"/>
    </row>
    <row r="255" spans="1:31" s="265" customFormat="1">
      <c r="A255" s="310">
        <v>194</v>
      </c>
      <c r="B255" s="311" t="s">
        <v>140</v>
      </c>
      <c r="C255" s="284">
        <v>2007</v>
      </c>
      <c r="D255" s="311" t="s">
        <v>141</v>
      </c>
      <c r="E255" s="312" t="s">
        <v>122</v>
      </c>
      <c r="F255" s="284">
        <v>2007</v>
      </c>
      <c r="G255" s="284"/>
      <c r="H255" s="284"/>
      <c r="I255" s="284"/>
      <c r="J255" s="284"/>
      <c r="K255" s="284"/>
      <c r="L255" s="284"/>
      <c r="M255" s="284" t="s">
        <v>152</v>
      </c>
      <c r="N255" s="284"/>
      <c r="O255" s="284"/>
      <c r="P255" s="284" t="s">
        <v>154</v>
      </c>
      <c r="Q255" s="286"/>
      <c r="R255" s="286"/>
      <c r="S255" s="286"/>
      <c r="T255" s="286"/>
      <c r="U255" s="286">
        <v>457</v>
      </c>
      <c r="V255" s="287"/>
      <c r="W255" s="287"/>
      <c r="X255" s="270"/>
      <c r="Y255" s="270"/>
      <c r="Z255" s="270"/>
      <c r="AA255" s="270"/>
      <c r="AB255" s="270"/>
      <c r="AC255" s="270"/>
      <c r="AD255" s="270"/>
      <c r="AE255" s="270"/>
    </row>
    <row r="256" spans="1:31" s="265" customFormat="1">
      <c r="A256" s="310">
        <v>194</v>
      </c>
      <c r="B256" s="311" t="s">
        <v>140</v>
      </c>
      <c r="C256" s="284">
        <v>2007</v>
      </c>
      <c r="D256" s="311" t="s">
        <v>141</v>
      </c>
      <c r="E256" s="312" t="s">
        <v>155</v>
      </c>
      <c r="F256" s="284">
        <v>2007</v>
      </c>
      <c r="G256" s="284" t="s">
        <v>156</v>
      </c>
      <c r="H256" s="284" t="s">
        <v>157</v>
      </c>
      <c r="I256" s="284"/>
      <c r="J256" s="284"/>
      <c r="K256" s="284"/>
      <c r="L256" s="284"/>
      <c r="M256" s="284" t="s">
        <v>569</v>
      </c>
      <c r="N256" s="284"/>
      <c r="O256" s="284"/>
      <c r="P256" s="284" t="s">
        <v>158</v>
      </c>
      <c r="Q256" s="286"/>
      <c r="R256" s="286"/>
      <c r="S256" s="286"/>
      <c r="T256" s="286"/>
      <c r="U256" s="286">
        <v>1560</v>
      </c>
      <c r="V256" s="287"/>
      <c r="W256" s="287"/>
      <c r="X256" s="270"/>
      <c r="Y256" s="270"/>
      <c r="Z256" s="270"/>
      <c r="AA256" s="270"/>
      <c r="AB256" s="270"/>
      <c r="AC256" s="270"/>
      <c r="AD256" s="270"/>
      <c r="AE256" s="270"/>
    </row>
    <row r="257" spans="1:31" s="265" customFormat="1">
      <c r="A257" s="310">
        <v>194</v>
      </c>
      <c r="B257" s="311" t="s">
        <v>140</v>
      </c>
      <c r="C257" s="284">
        <v>2007</v>
      </c>
      <c r="D257" s="311" t="s">
        <v>141</v>
      </c>
      <c r="E257" s="312" t="s">
        <v>155</v>
      </c>
      <c r="F257" s="284">
        <v>2007</v>
      </c>
      <c r="G257" s="284" t="s">
        <v>156</v>
      </c>
      <c r="H257" s="284" t="s">
        <v>157</v>
      </c>
      <c r="I257" s="284"/>
      <c r="J257" s="284"/>
      <c r="K257" s="284"/>
      <c r="L257" s="284"/>
      <c r="M257" s="284" t="s">
        <v>569</v>
      </c>
      <c r="N257" s="284"/>
      <c r="O257" s="284"/>
      <c r="P257" s="284" t="s">
        <v>159</v>
      </c>
      <c r="Q257" s="286"/>
      <c r="R257" s="286"/>
      <c r="S257" s="286"/>
      <c r="T257" s="286"/>
      <c r="U257" s="286">
        <v>776</v>
      </c>
      <c r="V257" s="287"/>
      <c r="W257" s="287"/>
      <c r="X257" s="270"/>
      <c r="Y257" s="270"/>
      <c r="Z257" s="270"/>
      <c r="AA257" s="270"/>
      <c r="AB257" s="270"/>
      <c r="AC257" s="270"/>
      <c r="AD257" s="270"/>
      <c r="AE257" s="270"/>
    </row>
    <row r="258" spans="1:31" s="265" customFormat="1">
      <c r="A258" s="310">
        <v>194</v>
      </c>
      <c r="B258" s="311" t="s">
        <v>140</v>
      </c>
      <c r="C258" s="284">
        <v>2007</v>
      </c>
      <c r="D258" s="311" t="s">
        <v>141</v>
      </c>
      <c r="E258" s="312" t="s">
        <v>155</v>
      </c>
      <c r="F258" s="284">
        <v>2007</v>
      </c>
      <c r="G258" s="284" t="s">
        <v>156</v>
      </c>
      <c r="H258" s="284" t="s">
        <v>157</v>
      </c>
      <c r="I258" s="284"/>
      <c r="J258" s="284"/>
      <c r="K258" s="284"/>
      <c r="L258" s="284"/>
      <c r="M258" s="284" t="s">
        <v>569</v>
      </c>
      <c r="N258" s="284"/>
      <c r="O258" s="284"/>
      <c r="P258" s="284" t="s">
        <v>160</v>
      </c>
      <c r="Q258" s="286"/>
      <c r="R258" s="286"/>
      <c r="S258" s="286"/>
      <c r="T258" s="286"/>
      <c r="U258" s="286">
        <v>344</v>
      </c>
      <c r="V258" s="287"/>
      <c r="W258" s="287"/>
      <c r="X258" s="270"/>
      <c r="Y258" s="270"/>
      <c r="Z258" s="270"/>
      <c r="AA258" s="270"/>
      <c r="AB258" s="270"/>
      <c r="AC258" s="270"/>
      <c r="AD258" s="270"/>
      <c r="AE258" s="270"/>
    </row>
    <row r="259" spans="1:31" s="265" customFormat="1">
      <c r="A259" s="310">
        <v>194</v>
      </c>
      <c r="B259" s="311" t="s">
        <v>140</v>
      </c>
      <c r="C259" s="284">
        <v>2007</v>
      </c>
      <c r="D259" s="311" t="s">
        <v>141</v>
      </c>
      <c r="E259" s="312" t="s">
        <v>155</v>
      </c>
      <c r="F259" s="284">
        <v>2007</v>
      </c>
      <c r="G259" s="284" t="s">
        <v>156</v>
      </c>
      <c r="H259" s="284" t="s">
        <v>157</v>
      </c>
      <c r="I259" s="284"/>
      <c r="J259" s="284"/>
      <c r="K259" s="284"/>
      <c r="L259" s="284"/>
      <c r="M259" s="284" t="s">
        <v>569</v>
      </c>
      <c r="N259" s="284"/>
      <c r="O259" s="284"/>
      <c r="P259" s="284" t="s">
        <v>161</v>
      </c>
      <c r="Q259" s="286"/>
      <c r="R259" s="286"/>
      <c r="S259" s="286"/>
      <c r="T259" s="286"/>
      <c r="U259" s="286">
        <v>58</v>
      </c>
      <c r="V259" s="287"/>
      <c r="W259" s="287"/>
      <c r="X259" s="270"/>
      <c r="Y259" s="270"/>
      <c r="Z259" s="270"/>
      <c r="AA259" s="270"/>
      <c r="AB259" s="270"/>
      <c r="AC259" s="270"/>
      <c r="AD259" s="270"/>
      <c r="AE259" s="270"/>
    </row>
    <row r="260" spans="1:31" s="265" customFormat="1">
      <c r="A260" s="310">
        <v>194</v>
      </c>
      <c r="B260" s="311" t="s">
        <v>140</v>
      </c>
      <c r="C260" s="284">
        <v>2007</v>
      </c>
      <c r="D260" s="311" t="s">
        <v>141</v>
      </c>
      <c r="E260" s="312" t="s">
        <v>155</v>
      </c>
      <c r="F260" s="284">
        <v>2007</v>
      </c>
      <c r="G260" s="284" t="s">
        <v>162</v>
      </c>
      <c r="H260" s="284" t="s">
        <v>157</v>
      </c>
      <c r="I260" s="284"/>
      <c r="J260" s="284"/>
      <c r="K260" s="284"/>
      <c r="L260" s="284"/>
      <c r="M260" s="284" t="s">
        <v>570</v>
      </c>
      <c r="N260" s="284"/>
      <c r="O260" s="284"/>
      <c r="P260" s="284" t="s">
        <v>163</v>
      </c>
      <c r="Q260" s="286"/>
      <c r="R260" s="286"/>
      <c r="S260" s="286"/>
      <c r="T260" s="286"/>
      <c r="U260" s="286">
        <v>592</v>
      </c>
      <c r="V260" s="287"/>
      <c r="W260" s="287"/>
      <c r="X260" s="270"/>
      <c r="Y260" s="270"/>
      <c r="Z260" s="270"/>
      <c r="AA260" s="270"/>
      <c r="AB260" s="270"/>
      <c r="AC260" s="270"/>
      <c r="AD260" s="270"/>
      <c r="AE260" s="270"/>
    </row>
    <row r="261" spans="1:31" s="265" customFormat="1">
      <c r="A261" s="310">
        <v>194</v>
      </c>
      <c r="B261" s="311" t="s">
        <v>140</v>
      </c>
      <c r="C261" s="284">
        <v>2007</v>
      </c>
      <c r="D261" s="311" t="s">
        <v>141</v>
      </c>
      <c r="E261" s="312" t="s">
        <v>155</v>
      </c>
      <c r="F261" s="284">
        <v>2007</v>
      </c>
      <c r="G261" s="284" t="s">
        <v>162</v>
      </c>
      <c r="H261" s="284" t="s">
        <v>157</v>
      </c>
      <c r="I261" s="284"/>
      <c r="J261" s="284"/>
      <c r="K261" s="284"/>
      <c r="L261" s="284"/>
      <c r="M261" s="284" t="s">
        <v>570</v>
      </c>
      <c r="N261" s="284"/>
      <c r="O261" s="284"/>
      <c r="P261" s="284" t="s">
        <v>164</v>
      </c>
      <c r="Q261" s="286"/>
      <c r="R261" s="286"/>
      <c r="S261" s="286"/>
      <c r="T261" s="286"/>
      <c r="U261" s="286">
        <v>376</v>
      </c>
      <c r="V261" s="287"/>
      <c r="W261" s="287"/>
      <c r="X261" s="270"/>
      <c r="Y261" s="270"/>
      <c r="Z261" s="270"/>
      <c r="AA261" s="270"/>
      <c r="AB261" s="270"/>
      <c r="AC261" s="270"/>
      <c r="AD261" s="270"/>
      <c r="AE261" s="270"/>
    </row>
    <row r="262" spans="1:31" s="265" customFormat="1">
      <c r="A262" s="310">
        <v>194</v>
      </c>
      <c r="B262" s="311" t="s">
        <v>140</v>
      </c>
      <c r="C262" s="284">
        <v>2007</v>
      </c>
      <c r="D262" s="311" t="s">
        <v>141</v>
      </c>
      <c r="E262" s="312" t="s">
        <v>155</v>
      </c>
      <c r="F262" s="284">
        <v>2007</v>
      </c>
      <c r="G262" s="284" t="s">
        <v>165</v>
      </c>
      <c r="H262" s="284" t="s">
        <v>60</v>
      </c>
      <c r="I262" s="284"/>
      <c r="J262" s="284"/>
      <c r="K262" s="284"/>
      <c r="L262" s="284"/>
      <c r="M262" s="284" t="s">
        <v>570</v>
      </c>
      <c r="N262" s="284"/>
      <c r="O262" s="284"/>
      <c r="P262" s="284" t="s">
        <v>166</v>
      </c>
      <c r="Q262" s="286"/>
      <c r="R262" s="286"/>
      <c r="S262" s="286"/>
      <c r="T262" s="286"/>
      <c r="U262" s="286">
        <v>354</v>
      </c>
      <c r="V262" s="287"/>
      <c r="W262" s="287"/>
      <c r="X262" s="270"/>
      <c r="Y262" s="270"/>
      <c r="Z262" s="270"/>
      <c r="AA262" s="270"/>
      <c r="AB262" s="270"/>
      <c r="AC262" s="270"/>
      <c r="AD262" s="270"/>
      <c r="AE262" s="270"/>
    </row>
    <row r="263" spans="1:31" s="265" customFormat="1">
      <c r="A263" s="310">
        <v>194</v>
      </c>
      <c r="B263" s="311" t="s">
        <v>140</v>
      </c>
      <c r="C263" s="284">
        <v>2007</v>
      </c>
      <c r="D263" s="311" t="s">
        <v>141</v>
      </c>
      <c r="E263" s="312" t="s">
        <v>155</v>
      </c>
      <c r="F263" s="284">
        <v>2007</v>
      </c>
      <c r="G263" s="284" t="s">
        <v>165</v>
      </c>
      <c r="H263" s="284" t="s">
        <v>60</v>
      </c>
      <c r="I263" s="284"/>
      <c r="J263" s="284"/>
      <c r="K263" s="284"/>
      <c r="L263" s="284"/>
      <c r="M263" s="284" t="s">
        <v>570</v>
      </c>
      <c r="N263" s="284"/>
      <c r="O263" s="284"/>
      <c r="P263" s="284" t="s">
        <v>167</v>
      </c>
      <c r="Q263" s="286"/>
      <c r="R263" s="286"/>
      <c r="S263" s="286"/>
      <c r="T263" s="286"/>
      <c r="U263" s="286">
        <v>106</v>
      </c>
      <c r="V263" s="287"/>
      <c r="W263" s="287"/>
      <c r="X263" s="270"/>
      <c r="Y263" s="270"/>
      <c r="Z263" s="270"/>
      <c r="AA263" s="270"/>
      <c r="AB263" s="270"/>
      <c r="AC263" s="270"/>
      <c r="AD263" s="270"/>
      <c r="AE263" s="270"/>
    </row>
    <row r="264" spans="1:31" s="162" customFormat="1">
      <c r="A264" s="310">
        <v>194</v>
      </c>
      <c r="B264" s="311" t="s">
        <v>140</v>
      </c>
      <c r="C264" s="284">
        <v>2007</v>
      </c>
      <c r="D264" s="311" t="s">
        <v>141</v>
      </c>
      <c r="E264" s="312" t="s">
        <v>122</v>
      </c>
      <c r="F264" s="284">
        <v>2007</v>
      </c>
      <c r="G264" s="284"/>
      <c r="H264" s="284"/>
      <c r="I264" s="284"/>
      <c r="J264" s="284"/>
      <c r="K264" s="284"/>
      <c r="L264" s="284"/>
      <c r="M264" s="284" t="s">
        <v>571</v>
      </c>
      <c r="N264" s="284"/>
      <c r="O264" s="284"/>
      <c r="P264" s="284" t="s">
        <v>168</v>
      </c>
      <c r="Q264" s="286"/>
      <c r="R264" s="286"/>
      <c r="S264" s="286"/>
      <c r="T264" s="286"/>
      <c r="U264" s="286">
        <v>520</v>
      </c>
      <c r="V264" s="287"/>
      <c r="W264" s="287"/>
      <c r="X264" s="270"/>
      <c r="Y264" s="270"/>
      <c r="Z264" s="270"/>
      <c r="AA264" s="270"/>
      <c r="AB264" s="270"/>
      <c r="AC264" s="270"/>
      <c r="AD264" s="270"/>
      <c r="AE264" s="270"/>
    </row>
    <row r="265" spans="1:31" s="162" customFormat="1">
      <c r="A265" s="310">
        <v>194</v>
      </c>
      <c r="B265" s="311" t="s">
        <v>140</v>
      </c>
      <c r="C265" s="284">
        <v>2007</v>
      </c>
      <c r="D265" s="311" t="s">
        <v>141</v>
      </c>
      <c r="E265" s="312" t="s">
        <v>122</v>
      </c>
      <c r="F265" s="284">
        <v>2007</v>
      </c>
      <c r="G265" s="284"/>
      <c r="H265" s="284"/>
      <c r="I265" s="284"/>
      <c r="J265" s="284"/>
      <c r="K265" s="284"/>
      <c r="L265" s="284"/>
      <c r="M265" s="284" t="s">
        <v>583</v>
      </c>
      <c r="N265" s="284"/>
      <c r="O265" s="284"/>
      <c r="P265" s="284" t="s">
        <v>169</v>
      </c>
      <c r="Q265" s="286"/>
      <c r="R265" s="286"/>
      <c r="S265" s="286"/>
      <c r="T265" s="286"/>
      <c r="U265" s="286">
        <v>346</v>
      </c>
      <c r="V265" s="287"/>
      <c r="W265" s="287"/>
      <c r="X265" s="270"/>
      <c r="Y265" s="270"/>
      <c r="Z265" s="270"/>
      <c r="AA265" s="270"/>
      <c r="AB265" s="270"/>
      <c r="AC265" s="270"/>
      <c r="AD265" s="270"/>
      <c r="AE265" s="270"/>
    </row>
    <row r="266" spans="1:31" s="162" customFormat="1">
      <c r="A266" s="310">
        <v>194</v>
      </c>
      <c r="B266" s="311" t="s">
        <v>140</v>
      </c>
      <c r="C266" s="284">
        <v>2007</v>
      </c>
      <c r="D266" s="311" t="s">
        <v>141</v>
      </c>
      <c r="E266" s="312" t="s">
        <v>122</v>
      </c>
      <c r="F266" s="284">
        <v>2007</v>
      </c>
      <c r="G266" s="284"/>
      <c r="H266" s="284"/>
      <c r="I266" s="284"/>
      <c r="J266" s="284"/>
      <c r="K266" s="284"/>
      <c r="L266" s="284"/>
      <c r="M266" s="284" t="s">
        <v>572</v>
      </c>
      <c r="N266" s="284"/>
      <c r="O266" s="284"/>
      <c r="P266" s="284" t="s">
        <v>170</v>
      </c>
      <c r="Q266" s="286"/>
      <c r="R266" s="286"/>
      <c r="S266" s="286"/>
      <c r="T266" s="286"/>
      <c r="U266" s="286">
        <v>223</v>
      </c>
      <c r="V266" s="287"/>
      <c r="W266" s="287"/>
      <c r="X266" s="270"/>
      <c r="Y266" s="270"/>
      <c r="Z266" s="270"/>
      <c r="AA266" s="270"/>
      <c r="AB266" s="270"/>
      <c r="AC266" s="270"/>
      <c r="AD266" s="270"/>
      <c r="AE266" s="270"/>
    </row>
    <row r="267" spans="1:31" s="162" customFormat="1">
      <c r="A267" s="310">
        <v>194</v>
      </c>
      <c r="B267" s="311" t="s">
        <v>140</v>
      </c>
      <c r="C267" s="284">
        <v>2007</v>
      </c>
      <c r="D267" s="311" t="s">
        <v>141</v>
      </c>
      <c r="E267" s="312" t="s">
        <v>122</v>
      </c>
      <c r="F267" s="284">
        <v>2007</v>
      </c>
      <c r="G267" s="284"/>
      <c r="H267" s="284"/>
      <c r="I267" s="284"/>
      <c r="J267" s="284"/>
      <c r="K267" s="284"/>
      <c r="L267" s="284"/>
      <c r="M267" s="284" t="s">
        <v>573</v>
      </c>
      <c r="N267" s="284"/>
      <c r="O267" s="284"/>
      <c r="P267" s="284" t="s">
        <v>171</v>
      </c>
      <c r="Q267" s="286"/>
      <c r="R267" s="286"/>
      <c r="S267" s="286"/>
      <c r="T267" s="286"/>
      <c r="U267" s="286">
        <v>1930</v>
      </c>
      <c r="V267" s="287"/>
      <c r="W267" s="287"/>
      <c r="X267" s="270"/>
      <c r="Y267" s="270"/>
      <c r="Z267" s="270"/>
      <c r="AA267" s="270"/>
      <c r="AB267" s="270"/>
      <c r="AC267" s="270"/>
      <c r="AD267" s="270"/>
      <c r="AE267" s="270"/>
    </row>
    <row r="268" spans="1:31" s="162" customFormat="1">
      <c r="A268" s="310">
        <v>194</v>
      </c>
      <c r="B268" s="311" t="s">
        <v>140</v>
      </c>
      <c r="C268" s="284">
        <v>2007</v>
      </c>
      <c r="D268" s="311" t="s">
        <v>141</v>
      </c>
      <c r="E268" s="312" t="s">
        <v>122</v>
      </c>
      <c r="F268" s="284">
        <v>2007</v>
      </c>
      <c r="G268" s="284"/>
      <c r="H268" s="284"/>
      <c r="I268" s="284"/>
      <c r="J268" s="284"/>
      <c r="K268" s="284"/>
      <c r="L268" s="284"/>
      <c r="M268" s="284" t="s">
        <v>573</v>
      </c>
      <c r="N268" s="284"/>
      <c r="O268" s="284"/>
      <c r="P268" s="284" t="s">
        <v>172</v>
      </c>
      <c r="Q268" s="286"/>
      <c r="R268" s="286"/>
      <c r="S268" s="286"/>
      <c r="T268" s="286"/>
      <c r="U268" s="286">
        <v>364</v>
      </c>
      <c r="V268" s="287"/>
      <c r="W268" s="287"/>
      <c r="X268" s="270"/>
      <c r="Y268" s="270"/>
      <c r="Z268" s="270"/>
      <c r="AA268" s="270"/>
      <c r="AB268" s="270"/>
      <c r="AC268" s="270"/>
      <c r="AD268" s="270"/>
      <c r="AE268" s="270"/>
    </row>
    <row r="269" spans="1:31" s="162" customFormat="1">
      <c r="A269" s="310">
        <v>194</v>
      </c>
      <c r="B269" s="311" t="s">
        <v>140</v>
      </c>
      <c r="C269" s="284">
        <v>2007</v>
      </c>
      <c r="D269" s="311" t="s">
        <v>141</v>
      </c>
      <c r="E269" s="312" t="s">
        <v>122</v>
      </c>
      <c r="F269" s="284">
        <v>2007</v>
      </c>
      <c r="G269" s="284"/>
      <c r="H269" s="284"/>
      <c r="I269" s="284"/>
      <c r="J269" s="284"/>
      <c r="K269" s="284"/>
      <c r="L269" s="284"/>
      <c r="M269" s="284" t="s">
        <v>573</v>
      </c>
      <c r="N269" s="284"/>
      <c r="O269" s="284"/>
      <c r="P269" s="284" t="s">
        <v>173</v>
      </c>
      <c r="Q269" s="286"/>
      <c r="R269" s="286"/>
      <c r="S269" s="286"/>
      <c r="T269" s="286"/>
      <c r="U269" s="286">
        <v>327</v>
      </c>
      <c r="V269" s="287"/>
      <c r="W269" s="287"/>
      <c r="X269" s="270"/>
      <c r="Y269" s="270"/>
      <c r="Z269" s="270"/>
      <c r="AA269" s="270"/>
      <c r="AB269" s="270"/>
      <c r="AC269" s="270"/>
      <c r="AD269" s="270"/>
      <c r="AE269" s="270"/>
    </row>
    <row r="270" spans="1:31" s="162" customFormat="1">
      <c r="A270" s="310">
        <v>194</v>
      </c>
      <c r="B270" s="311" t="s">
        <v>140</v>
      </c>
      <c r="C270" s="284">
        <v>2007</v>
      </c>
      <c r="D270" s="311" t="s">
        <v>141</v>
      </c>
      <c r="E270" s="312" t="s">
        <v>122</v>
      </c>
      <c r="F270" s="284">
        <v>2007</v>
      </c>
      <c r="G270" s="284"/>
      <c r="H270" s="284"/>
      <c r="I270" s="284"/>
      <c r="J270" s="284"/>
      <c r="K270" s="284"/>
      <c r="L270" s="284"/>
      <c r="M270" s="284" t="s">
        <v>573</v>
      </c>
      <c r="N270" s="284"/>
      <c r="O270" s="284"/>
      <c r="P270" s="284" t="s">
        <v>174</v>
      </c>
      <c r="Q270" s="286"/>
      <c r="R270" s="286"/>
      <c r="S270" s="286"/>
      <c r="T270" s="286"/>
      <c r="U270" s="286">
        <v>209</v>
      </c>
      <c r="V270" s="287"/>
      <c r="W270" s="287"/>
      <c r="X270" s="270"/>
      <c r="Y270" s="270"/>
      <c r="Z270" s="270"/>
      <c r="AA270" s="270"/>
      <c r="AB270" s="270"/>
      <c r="AC270" s="270"/>
      <c r="AD270" s="270"/>
      <c r="AE270" s="270"/>
    </row>
    <row r="271" spans="1:31" s="162" customFormat="1">
      <c r="A271" s="310">
        <v>194</v>
      </c>
      <c r="B271" s="311" t="s">
        <v>140</v>
      </c>
      <c r="C271" s="284">
        <v>2007</v>
      </c>
      <c r="D271" s="311" t="s">
        <v>141</v>
      </c>
      <c r="E271" s="312" t="s">
        <v>122</v>
      </c>
      <c r="F271" s="284">
        <v>2007</v>
      </c>
      <c r="G271" s="284"/>
      <c r="H271" s="284"/>
      <c r="I271" s="284"/>
      <c r="J271" s="284"/>
      <c r="K271" s="284"/>
      <c r="L271" s="284"/>
      <c r="M271" s="284" t="s">
        <v>574</v>
      </c>
      <c r="N271" s="284"/>
      <c r="O271" s="284"/>
      <c r="P271" s="284" t="s">
        <v>175</v>
      </c>
      <c r="Q271" s="286"/>
      <c r="R271" s="286"/>
      <c r="S271" s="286"/>
      <c r="T271" s="286"/>
      <c r="U271" s="286">
        <v>361</v>
      </c>
      <c r="V271" s="287"/>
      <c r="W271" s="287"/>
      <c r="X271" s="270"/>
      <c r="Y271" s="270"/>
      <c r="Z271" s="270"/>
      <c r="AA271" s="270"/>
      <c r="AB271" s="270"/>
      <c r="AC271" s="270"/>
      <c r="AD271" s="270"/>
      <c r="AE271" s="270"/>
    </row>
    <row r="272" spans="1:31" s="162" customFormat="1">
      <c r="A272" s="310">
        <v>194</v>
      </c>
      <c r="B272" s="311" t="s">
        <v>140</v>
      </c>
      <c r="C272" s="284">
        <v>2007</v>
      </c>
      <c r="D272" s="311" t="s">
        <v>141</v>
      </c>
      <c r="E272" s="312" t="s">
        <v>122</v>
      </c>
      <c r="F272" s="284">
        <v>2007</v>
      </c>
      <c r="G272" s="284"/>
      <c r="H272" s="284"/>
      <c r="I272" s="284"/>
      <c r="J272" s="284"/>
      <c r="K272" s="284"/>
      <c r="L272" s="284"/>
      <c r="M272" s="284" t="s">
        <v>574</v>
      </c>
      <c r="N272" s="284"/>
      <c r="O272" s="284"/>
      <c r="P272" s="284" t="s">
        <v>176</v>
      </c>
      <c r="Q272" s="286"/>
      <c r="R272" s="286"/>
      <c r="S272" s="286"/>
      <c r="T272" s="286"/>
      <c r="U272" s="286">
        <v>337</v>
      </c>
      <c r="V272" s="287"/>
      <c r="W272" s="287"/>
      <c r="X272" s="270"/>
      <c r="Y272" s="270"/>
      <c r="Z272" s="270"/>
      <c r="AA272" s="270"/>
      <c r="AB272" s="270"/>
      <c r="AC272" s="270"/>
      <c r="AD272" s="270"/>
      <c r="AE272" s="270"/>
    </row>
    <row r="273" spans="1:31" s="162" customFormat="1">
      <c r="A273" s="310">
        <v>194</v>
      </c>
      <c r="B273" s="311" t="s">
        <v>140</v>
      </c>
      <c r="C273" s="284">
        <v>2007</v>
      </c>
      <c r="D273" s="311" t="s">
        <v>141</v>
      </c>
      <c r="E273" s="312" t="s">
        <v>122</v>
      </c>
      <c r="F273" s="284">
        <v>2007</v>
      </c>
      <c r="G273" s="284"/>
      <c r="H273" s="284"/>
      <c r="I273" s="284"/>
      <c r="J273" s="284"/>
      <c r="K273" s="284"/>
      <c r="L273" s="284"/>
      <c r="M273" s="284" t="s">
        <v>575</v>
      </c>
      <c r="N273" s="284"/>
      <c r="O273" s="284"/>
      <c r="P273" s="284" t="s">
        <v>177</v>
      </c>
      <c r="Q273" s="286"/>
      <c r="R273" s="286"/>
      <c r="S273" s="286"/>
      <c r="T273" s="286"/>
      <c r="U273" s="286">
        <v>15.6</v>
      </c>
      <c r="V273" s="287"/>
      <c r="W273" s="287"/>
      <c r="X273" s="270"/>
      <c r="Y273" s="270"/>
      <c r="Z273" s="270"/>
      <c r="AA273" s="270"/>
      <c r="AB273" s="270"/>
      <c r="AC273" s="270"/>
      <c r="AD273" s="270"/>
      <c r="AE273" s="270"/>
    </row>
    <row r="274" spans="1:31" s="162" customFormat="1">
      <c r="A274" s="310">
        <v>194</v>
      </c>
      <c r="B274" s="311" t="s">
        <v>140</v>
      </c>
      <c r="C274" s="284">
        <v>2007</v>
      </c>
      <c r="D274" s="311" t="s">
        <v>141</v>
      </c>
      <c r="E274" s="312" t="s">
        <v>122</v>
      </c>
      <c r="F274" s="284">
        <v>2007</v>
      </c>
      <c r="G274" s="284"/>
      <c r="H274" s="284"/>
      <c r="I274" s="284"/>
      <c r="J274" s="284"/>
      <c r="K274" s="284"/>
      <c r="L274" s="284"/>
      <c r="M274" s="284" t="s">
        <v>555</v>
      </c>
      <c r="N274" s="284"/>
      <c r="O274" s="284"/>
      <c r="P274" s="284" t="s">
        <v>178</v>
      </c>
      <c r="Q274" s="286"/>
      <c r="R274" s="286"/>
      <c r="S274" s="286"/>
      <c r="T274" s="286"/>
      <c r="U274" s="286">
        <v>583</v>
      </c>
      <c r="V274" s="287"/>
      <c r="W274" s="287"/>
      <c r="X274" s="270"/>
      <c r="Y274" s="270"/>
      <c r="Z274" s="270"/>
      <c r="AA274" s="270"/>
      <c r="AB274" s="270"/>
      <c r="AC274" s="270"/>
      <c r="AD274" s="270"/>
      <c r="AE274" s="270"/>
    </row>
    <row r="275" spans="1:31" s="162" customFormat="1">
      <c r="A275" s="310">
        <v>194</v>
      </c>
      <c r="B275" s="311" t="s">
        <v>140</v>
      </c>
      <c r="C275" s="284">
        <v>2007</v>
      </c>
      <c r="D275" s="311" t="s">
        <v>141</v>
      </c>
      <c r="E275" s="312" t="s">
        <v>122</v>
      </c>
      <c r="F275" s="284">
        <v>2007</v>
      </c>
      <c r="G275" s="284"/>
      <c r="H275" s="284"/>
      <c r="I275" s="284"/>
      <c r="J275" s="284"/>
      <c r="K275" s="284"/>
      <c r="L275" s="284"/>
      <c r="M275" s="284" t="s">
        <v>555</v>
      </c>
      <c r="N275" s="284"/>
      <c r="O275" s="284"/>
      <c r="P275" s="284" t="s">
        <v>179</v>
      </c>
      <c r="Q275" s="286"/>
      <c r="R275" s="286"/>
      <c r="S275" s="286"/>
      <c r="T275" s="286"/>
      <c r="U275" s="286">
        <v>575</v>
      </c>
      <c r="V275" s="287"/>
      <c r="W275" s="287"/>
      <c r="X275" s="270"/>
      <c r="Y275" s="270"/>
      <c r="Z275" s="270"/>
      <c r="AA275" s="270"/>
      <c r="AB275" s="270"/>
      <c r="AC275" s="270"/>
      <c r="AD275" s="270"/>
      <c r="AE275" s="270"/>
    </row>
    <row r="276" spans="1:31" s="162" customFormat="1">
      <c r="A276" s="310">
        <v>194</v>
      </c>
      <c r="B276" s="311" t="s">
        <v>140</v>
      </c>
      <c r="C276" s="284">
        <v>2007</v>
      </c>
      <c r="D276" s="311" t="s">
        <v>141</v>
      </c>
      <c r="E276" s="312" t="s">
        <v>122</v>
      </c>
      <c r="F276" s="284">
        <v>2007</v>
      </c>
      <c r="G276" s="284"/>
      <c r="H276" s="284"/>
      <c r="I276" s="284"/>
      <c r="J276" s="284"/>
      <c r="K276" s="284"/>
      <c r="L276" s="284"/>
      <c r="M276" s="284" t="s">
        <v>555</v>
      </c>
      <c r="N276" s="284"/>
      <c r="O276" s="284"/>
      <c r="P276" s="284" t="s">
        <v>180</v>
      </c>
      <c r="Q276" s="286"/>
      <c r="R276" s="286"/>
      <c r="S276" s="286"/>
      <c r="T276" s="286"/>
      <c r="U276" s="286">
        <v>517</v>
      </c>
      <c r="V276" s="287"/>
      <c r="W276" s="287"/>
      <c r="X276" s="270"/>
      <c r="Y276" s="270"/>
      <c r="Z276" s="270"/>
      <c r="AA276" s="270"/>
      <c r="AB276" s="270"/>
      <c r="AC276" s="270"/>
      <c r="AD276" s="270"/>
      <c r="AE276" s="270"/>
    </row>
    <row r="277" spans="1:31" s="162" customFormat="1">
      <c r="A277" s="310">
        <v>194</v>
      </c>
      <c r="B277" s="311" t="s">
        <v>140</v>
      </c>
      <c r="C277" s="284">
        <v>2007</v>
      </c>
      <c r="D277" s="311" t="s">
        <v>141</v>
      </c>
      <c r="E277" s="312" t="s">
        <v>122</v>
      </c>
      <c r="F277" s="284">
        <v>2007</v>
      </c>
      <c r="G277" s="284"/>
      <c r="H277" s="284"/>
      <c r="I277" s="284"/>
      <c r="J277" s="284"/>
      <c r="K277" s="284"/>
      <c r="L277" s="284"/>
      <c r="M277" s="284" t="s">
        <v>555</v>
      </c>
      <c r="N277" s="284"/>
      <c r="O277" s="284"/>
      <c r="P277" s="284" t="s">
        <v>181</v>
      </c>
      <c r="Q277" s="286"/>
      <c r="R277" s="286"/>
      <c r="S277" s="286"/>
      <c r="T277" s="286"/>
      <c r="U277" s="286">
        <v>506</v>
      </c>
      <c r="V277" s="287"/>
      <c r="W277" s="287"/>
      <c r="X277" s="270"/>
      <c r="Y277" s="270"/>
      <c r="Z277" s="270"/>
      <c r="AA277" s="270"/>
      <c r="AB277" s="270"/>
      <c r="AC277" s="270"/>
      <c r="AD277" s="270"/>
      <c r="AE277" s="270"/>
    </row>
    <row r="278" spans="1:31" s="162" customFormat="1">
      <c r="A278" s="310">
        <v>194</v>
      </c>
      <c r="B278" s="311" t="s">
        <v>140</v>
      </c>
      <c r="C278" s="284">
        <v>2007</v>
      </c>
      <c r="D278" s="311" t="s">
        <v>141</v>
      </c>
      <c r="E278" s="312" t="s">
        <v>122</v>
      </c>
      <c r="F278" s="284">
        <v>2007</v>
      </c>
      <c r="G278" s="284"/>
      <c r="H278" s="284"/>
      <c r="I278" s="284"/>
      <c r="J278" s="284"/>
      <c r="K278" s="284"/>
      <c r="L278" s="284"/>
      <c r="M278" s="284" t="s">
        <v>182</v>
      </c>
      <c r="N278" s="284"/>
      <c r="O278" s="284"/>
      <c r="P278" s="284" t="s">
        <v>183</v>
      </c>
      <c r="Q278" s="286"/>
      <c r="R278" s="286"/>
      <c r="S278" s="286"/>
      <c r="T278" s="286"/>
      <c r="U278" s="286">
        <v>348</v>
      </c>
      <c r="V278" s="287"/>
      <c r="W278" s="287"/>
      <c r="X278" s="270"/>
      <c r="Y278" s="270"/>
      <c r="Z278" s="270"/>
      <c r="AA278" s="270"/>
      <c r="AB278" s="270"/>
      <c r="AC278" s="270"/>
      <c r="AD278" s="270"/>
      <c r="AE278" s="270"/>
    </row>
    <row r="279" spans="1:31" s="162" customFormat="1">
      <c r="A279" s="310">
        <v>194</v>
      </c>
      <c r="B279" s="311" t="s">
        <v>140</v>
      </c>
      <c r="C279" s="284">
        <v>2007</v>
      </c>
      <c r="D279" s="311" t="s">
        <v>141</v>
      </c>
      <c r="E279" s="312" t="s">
        <v>122</v>
      </c>
      <c r="F279" s="284">
        <v>2007</v>
      </c>
      <c r="G279" s="284"/>
      <c r="H279" s="284"/>
      <c r="I279" s="284"/>
      <c r="J279" s="284"/>
      <c r="K279" s="284"/>
      <c r="L279" s="284"/>
      <c r="M279" s="284" t="s">
        <v>576</v>
      </c>
      <c r="N279" s="284"/>
      <c r="O279" s="284"/>
      <c r="P279" s="284" t="s">
        <v>184</v>
      </c>
      <c r="Q279" s="286"/>
      <c r="R279" s="286"/>
      <c r="S279" s="286"/>
      <c r="T279" s="286"/>
      <c r="U279" s="286">
        <v>1250</v>
      </c>
      <c r="V279" s="287"/>
      <c r="W279" s="287"/>
      <c r="X279" s="270"/>
      <c r="Y279" s="270"/>
      <c r="Z279" s="270"/>
      <c r="AA279" s="270"/>
      <c r="AB279" s="270"/>
      <c r="AC279" s="270"/>
      <c r="AD279" s="270"/>
      <c r="AE279" s="270"/>
    </row>
    <row r="280" spans="1:31" s="162" customFormat="1">
      <c r="A280" s="310">
        <v>194</v>
      </c>
      <c r="B280" s="311" t="s">
        <v>140</v>
      </c>
      <c r="C280" s="284">
        <v>2007</v>
      </c>
      <c r="D280" s="311" t="s">
        <v>141</v>
      </c>
      <c r="E280" s="312" t="s">
        <v>122</v>
      </c>
      <c r="F280" s="284">
        <v>2007</v>
      </c>
      <c r="G280" s="284"/>
      <c r="H280" s="284"/>
      <c r="I280" s="284"/>
      <c r="J280" s="284"/>
      <c r="K280" s="284"/>
      <c r="L280" s="284"/>
      <c r="M280" s="284" t="s">
        <v>577</v>
      </c>
      <c r="N280" s="284"/>
      <c r="O280" s="284"/>
      <c r="P280" s="284" t="s">
        <v>185</v>
      </c>
      <c r="Q280" s="286"/>
      <c r="R280" s="286"/>
      <c r="S280" s="286"/>
      <c r="T280" s="286"/>
      <c r="U280" s="286">
        <v>1300</v>
      </c>
      <c r="V280" s="287"/>
      <c r="W280" s="287"/>
      <c r="X280" s="270"/>
      <c r="Y280" s="270"/>
      <c r="Z280" s="270"/>
      <c r="AA280" s="270"/>
      <c r="AB280" s="270"/>
      <c r="AC280" s="270"/>
      <c r="AD280" s="270"/>
      <c r="AE280" s="270"/>
    </row>
    <row r="281" spans="1:31" s="162" customFormat="1">
      <c r="A281" s="310">
        <v>194</v>
      </c>
      <c r="B281" s="311" t="s">
        <v>140</v>
      </c>
      <c r="C281" s="284">
        <v>2007</v>
      </c>
      <c r="D281" s="311" t="s">
        <v>141</v>
      </c>
      <c r="E281" s="312" t="s">
        <v>122</v>
      </c>
      <c r="F281" s="284">
        <v>2007</v>
      </c>
      <c r="G281" s="284"/>
      <c r="H281" s="284"/>
      <c r="I281" s="284"/>
      <c r="J281" s="284"/>
      <c r="K281" s="284"/>
      <c r="L281" s="284"/>
      <c r="M281" s="284" t="s">
        <v>577</v>
      </c>
      <c r="N281" s="284"/>
      <c r="O281" s="284"/>
      <c r="P281" s="284" t="s">
        <v>186</v>
      </c>
      <c r="Q281" s="286"/>
      <c r="R281" s="286"/>
      <c r="S281" s="286"/>
      <c r="T281" s="286"/>
      <c r="U281" s="286">
        <v>758</v>
      </c>
      <c r="V281" s="287"/>
      <c r="W281" s="287"/>
      <c r="X281" s="270"/>
      <c r="Y281" s="270"/>
      <c r="Z281" s="270"/>
      <c r="AA281" s="270"/>
      <c r="AB281" s="270"/>
      <c r="AC281" s="270"/>
      <c r="AD281" s="270"/>
      <c r="AE281" s="270"/>
    </row>
    <row r="282" spans="1:31" s="162" customFormat="1">
      <c r="A282" s="310">
        <v>194</v>
      </c>
      <c r="B282" s="311" t="s">
        <v>140</v>
      </c>
      <c r="C282" s="284">
        <v>2007</v>
      </c>
      <c r="D282" s="311" t="s">
        <v>141</v>
      </c>
      <c r="E282" s="312" t="s">
        <v>122</v>
      </c>
      <c r="F282" s="284">
        <v>2007</v>
      </c>
      <c r="G282" s="284"/>
      <c r="H282" s="284"/>
      <c r="I282" s="284"/>
      <c r="J282" s="284"/>
      <c r="K282" s="284"/>
      <c r="L282" s="284"/>
      <c r="M282" s="284" t="s">
        <v>577</v>
      </c>
      <c r="N282" s="284"/>
      <c r="O282" s="284"/>
      <c r="P282" s="284" t="s">
        <v>187</v>
      </c>
      <c r="Q282" s="286"/>
      <c r="R282" s="286"/>
      <c r="S282" s="286"/>
      <c r="T282" s="286"/>
      <c r="U282" s="286">
        <v>640</v>
      </c>
      <c r="V282" s="287"/>
      <c r="W282" s="287"/>
      <c r="X282" s="270"/>
      <c r="Y282" s="270"/>
      <c r="Z282" s="270"/>
      <c r="AA282" s="270"/>
      <c r="AB282" s="270"/>
      <c r="AC282" s="270"/>
      <c r="AD282" s="270"/>
      <c r="AE282" s="270"/>
    </row>
    <row r="283" spans="1:31" s="162" customFormat="1">
      <c r="A283" s="310">
        <v>194</v>
      </c>
      <c r="B283" s="311" t="s">
        <v>140</v>
      </c>
      <c r="C283" s="284">
        <v>2007</v>
      </c>
      <c r="D283" s="311" t="s">
        <v>141</v>
      </c>
      <c r="E283" s="312" t="s">
        <v>122</v>
      </c>
      <c r="F283" s="284">
        <v>2007</v>
      </c>
      <c r="G283" s="284"/>
      <c r="H283" s="284"/>
      <c r="I283" s="284"/>
      <c r="J283" s="284"/>
      <c r="K283" s="284"/>
      <c r="L283" s="284"/>
      <c r="M283" s="284" t="s">
        <v>577</v>
      </c>
      <c r="N283" s="284"/>
      <c r="O283" s="284"/>
      <c r="P283" s="284" t="s">
        <v>188</v>
      </c>
      <c r="Q283" s="286"/>
      <c r="R283" s="286"/>
      <c r="S283" s="286"/>
      <c r="T283" s="286"/>
      <c r="U283" s="286">
        <v>402</v>
      </c>
      <c r="V283" s="287"/>
      <c r="W283" s="287"/>
      <c r="X283" s="270"/>
      <c r="Y283" s="270"/>
      <c r="Z283" s="270"/>
      <c r="AA283" s="270"/>
      <c r="AB283" s="270"/>
      <c r="AC283" s="270"/>
      <c r="AD283" s="270"/>
      <c r="AE283" s="270"/>
    </row>
    <row r="284" spans="1:31" s="162" customFormat="1">
      <c r="A284" s="310">
        <v>194</v>
      </c>
      <c r="B284" s="311" t="s">
        <v>140</v>
      </c>
      <c r="C284" s="284">
        <v>2007</v>
      </c>
      <c r="D284" s="311" t="s">
        <v>141</v>
      </c>
      <c r="E284" s="312" t="s">
        <v>122</v>
      </c>
      <c r="F284" s="284">
        <v>2007</v>
      </c>
      <c r="G284" s="284"/>
      <c r="H284" s="284"/>
      <c r="I284" s="284"/>
      <c r="J284" s="284"/>
      <c r="K284" s="284"/>
      <c r="L284" s="284"/>
      <c r="M284" s="284" t="s">
        <v>578</v>
      </c>
      <c r="N284" s="284"/>
      <c r="O284" s="284"/>
      <c r="P284" s="284" t="s">
        <v>189</v>
      </c>
      <c r="Q284" s="286"/>
      <c r="R284" s="286"/>
      <c r="S284" s="286"/>
      <c r="T284" s="286"/>
      <c r="U284" s="286">
        <v>316</v>
      </c>
      <c r="V284" s="287"/>
      <c r="W284" s="287"/>
      <c r="X284" s="270"/>
      <c r="Y284" s="270"/>
      <c r="Z284" s="270"/>
      <c r="AA284" s="270"/>
      <c r="AB284" s="270"/>
      <c r="AC284" s="270"/>
      <c r="AD284" s="270"/>
      <c r="AE284" s="270"/>
    </row>
    <row r="285" spans="1:31" s="162" customFormat="1">
      <c r="A285" s="310">
        <v>194</v>
      </c>
      <c r="B285" s="311" t="s">
        <v>140</v>
      </c>
      <c r="C285" s="284">
        <v>2007</v>
      </c>
      <c r="D285" s="311" t="s">
        <v>141</v>
      </c>
      <c r="E285" s="312" t="s">
        <v>122</v>
      </c>
      <c r="F285" s="284">
        <v>2007</v>
      </c>
      <c r="G285" s="284"/>
      <c r="H285" s="284"/>
      <c r="I285" s="284"/>
      <c r="J285" s="284"/>
      <c r="K285" s="284"/>
      <c r="L285" s="284"/>
      <c r="M285" s="284" t="s">
        <v>578</v>
      </c>
      <c r="N285" s="284"/>
      <c r="O285" s="284"/>
      <c r="P285" s="284" t="s">
        <v>190</v>
      </c>
      <c r="Q285" s="286"/>
      <c r="R285" s="286"/>
      <c r="S285" s="286"/>
      <c r="T285" s="286"/>
      <c r="U285" s="286">
        <v>148</v>
      </c>
      <c r="V285" s="287"/>
      <c r="W285" s="287"/>
      <c r="X285" s="270"/>
      <c r="Y285" s="270"/>
      <c r="Z285" s="270"/>
      <c r="AA285" s="270"/>
      <c r="AB285" s="270"/>
      <c r="AC285" s="270"/>
      <c r="AD285" s="270"/>
      <c r="AE285" s="270"/>
    </row>
    <row r="286" spans="1:31" s="162" customFormat="1">
      <c r="A286" s="310">
        <v>194</v>
      </c>
      <c r="B286" s="311" t="s">
        <v>140</v>
      </c>
      <c r="C286" s="284">
        <v>2007</v>
      </c>
      <c r="D286" s="311" t="s">
        <v>141</v>
      </c>
      <c r="E286" s="312" t="s">
        <v>122</v>
      </c>
      <c r="F286" s="284">
        <v>2007</v>
      </c>
      <c r="G286" s="284"/>
      <c r="H286" s="284"/>
      <c r="I286" s="284"/>
      <c r="J286" s="284"/>
      <c r="K286" s="284"/>
      <c r="L286" s="284"/>
      <c r="M286" s="284" t="s">
        <v>578</v>
      </c>
      <c r="N286" s="284"/>
      <c r="O286" s="284"/>
      <c r="P286" s="284" t="s">
        <v>191</v>
      </c>
      <c r="Q286" s="286"/>
      <c r="R286" s="286"/>
      <c r="S286" s="286"/>
      <c r="T286" s="286"/>
      <c r="U286" s="286">
        <v>88.6</v>
      </c>
      <c r="V286" s="287"/>
      <c r="W286" s="287"/>
      <c r="X286" s="270"/>
      <c r="Y286" s="270"/>
      <c r="Z286" s="270"/>
      <c r="AA286" s="270"/>
      <c r="AB286" s="270"/>
      <c r="AC286" s="270"/>
      <c r="AD286" s="270"/>
      <c r="AE286" s="270"/>
    </row>
    <row r="287" spans="1:31" s="162" customFormat="1">
      <c r="A287" s="310">
        <v>194</v>
      </c>
      <c r="B287" s="311" t="s">
        <v>140</v>
      </c>
      <c r="C287" s="284">
        <v>2007</v>
      </c>
      <c r="D287" s="311" t="s">
        <v>141</v>
      </c>
      <c r="E287" s="312" t="s">
        <v>122</v>
      </c>
      <c r="F287" s="284">
        <v>2007</v>
      </c>
      <c r="G287" s="284"/>
      <c r="H287" s="284"/>
      <c r="I287" s="284"/>
      <c r="J287" s="284"/>
      <c r="K287" s="284"/>
      <c r="L287" s="284"/>
      <c r="M287" s="284" t="s">
        <v>578</v>
      </c>
      <c r="N287" s="284"/>
      <c r="O287" s="284"/>
      <c r="P287" s="284" t="s">
        <v>192</v>
      </c>
      <c r="Q287" s="286"/>
      <c r="R287" s="286"/>
      <c r="S287" s="286"/>
      <c r="T287" s="286"/>
      <c r="U287" s="286">
        <v>65.599999999999994</v>
      </c>
      <c r="V287" s="287"/>
      <c r="W287" s="287"/>
      <c r="X287" s="270"/>
      <c r="Y287" s="270"/>
      <c r="Z287" s="270"/>
      <c r="AA287" s="270"/>
      <c r="AB287" s="270"/>
      <c r="AC287" s="270"/>
      <c r="AD287" s="270"/>
      <c r="AE287" s="270"/>
    </row>
    <row r="288" spans="1:31" s="162" customFormat="1">
      <c r="A288" s="310"/>
      <c r="B288" s="311"/>
      <c r="C288" s="284"/>
      <c r="D288" s="311"/>
      <c r="E288" s="312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6"/>
      <c r="R288" s="286"/>
      <c r="S288" s="286"/>
      <c r="T288" s="286"/>
      <c r="U288" s="286"/>
      <c r="V288" s="287"/>
      <c r="W288" s="287"/>
      <c r="X288" s="270"/>
      <c r="Y288" s="270"/>
      <c r="Z288" s="270"/>
      <c r="AA288" s="270"/>
      <c r="AB288" s="270"/>
      <c r="AC288" s="270"/>
      <c r="AD288" s="270"/>
      <c r="AE288" s="270"/>
    </row>
    <row r="289" spans="1:31" s="162" customFormat="1">
      <c r="A289" s="270" t="s">
        <v>395</v>
      </c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87"/>
      <c r="R289" s="287"/>
      <c r="S289" s="287"/>
      <c r="T289" s="287"/>
      <c r="U289" s="287"/>
      <c r="V289" s="287"/>
      <c r="W289" s="287"/>
      <c r="X289" s="270"/>
      <c r="Y289" s="270"/>
      <c r="Z289" s="270"/>
      <c r="AA289" s="270"/>
      <c r="AB289" s="270"/>
      <c r="AC289" s="270"/>
      <c r="AD289" s="270"/>
      <c r="AE289" s="270"/>
    </row>
    <row r="290" spans="1:31" s="162" customFormat="1">
      <c r="A290" s="310">
        <v>193</v>
      </c>
      <c r="B290" s="311" t="s">
        <v>90</v>
      </c>
      <c r="C290" s="284">
        <v>2001</v>
      </c>
      <c r="D290" s="311" t="s">
        <v>91</v>
      </c>
      <c r="E290" s="312" t="s">
        <v>93</v>
      </c>
      <c r="F290" s="284">
        <v>2001</v>
      </c>
      <c r="G290" s="284"/>
      <c r="H290" s="284"/>
      <c r="I290" s="284"/>
      <c r="J290" s="284"/>
      <c r="K290" s="284"/>
      <c r="L290" s="284"/>
      <c r="M290" s="284" t="s">
        <v>79</v>
      </c>
      <c r="N290" s="284"/>
      <c r="O290" s="284"/>
      <c r="P290" s="284"/>
      <c r="Q290" s="286"/>
      <c r="R290" s="286"/>
      <c r="S290" s="286"/>
      <c r="T290" s="286"/>
      <c r="U290" s="286">
        <v>3.9</v>
      </c>
      <c r="V290" s="287"/>
      <c r="W290" s="287"/>
      <c r="X290" s="270"/>
      <c r="Y290" s="270"/>
      <c r="Z290" s="270"/>
      <c r="AA290" s="270"/>
      <c r="AB290" s="270"/>
      <c r="AC290" s="270"/>
      <c r="AD290" s="270"/>
      <c r="AE290" s="270"/>
    </row>
    <row r="291" spans="1:31" s="162" customFormat="1">
      <c r="A291" s="310">
        <v>193</v>
      </c>
      <c r="B291" s="311" t="s">
        <v>90</v>
      </c>
      <c r="C291" s="284">
        <v>2001</v>
      </c>
      <c r="D291" s="311" t="s">
        <v>91</v>
      </c>
      <c r="E291" s="312" t="s">
        <v>93</v>
      </c>
      <c r="F291" s="284">
        <v>2001</v>
      </c>
      <c r="G291" s="284"/>
      <c r="H291" s="284"/>
      <c r="I291" s="284"/>
      <c r="J291" s="284"/>
      <c r="K291" s="284"/>
      <c r="L291" s="284"/>
      <c r="M291" s="284" t="s">
        <v>94</v>
      </c>
      <c r="N291" s="284"/>
      <c r="O291" s="284"/>
      <c r="P291" s="284"/>
      <c r="Q291" s="286"/>
      <c r="R291" s="286"/>
      <c r="S291" s="286"/>
      <c r="T291" s="286"/>
      <c r="U291" s="286">
        <v>7.2</v>
      </c>
      <c r="V291" s="287"/>
      <c r="W291" s="287"/>
      <c r="X291" s="270"/>
      <c r="Y291" s="270"/>
      <c r="Z291" s="270"/>
      <c r="AA291" s="270"/>
      <c r="AB291" s="270"/>
      <c r="AC291" s="270"/>
      <c r="AD291" s="270"/>
      <c r="AE291" s="270"/>
    </row>
    <row r="292" spans="1:31" s="162" customFormat="1">
      <c r="A292" s="310">
        <v>193</v>
      </c>
      <c r="B292" s="311" t="s">
        <v>90</v>
      </c>
      <c r="C292" s="284">
        <v>2001</v>
      </c>
      <c r="D292" s="311" t="s">
        <v>91</v>
      </c>
      <c r="E292" s="312" t="s">
        <v>93</v>
      </c>
      <c r="F292" s="284">
        <v>2001</v>
      </c>
      <c r="G292" s="284"/>
      <c r="H292" s="284"/>
      <c r="I292" s="284"/>
      <c r="J292" s="284"/>
      <c r="K292" s="284"/>
      <c r="L292" s="284"/>
      <c r="M292" s="284" t="s">
        <v>95</v>
      </c>
      <c r="N292" s="284"/>
      <c r="O292" s="284"/>
      <c r="P292" s="284"/>
      <c r="Q292" s="286"/>
      <c r="R292" s="286"/>
      <c r="S292" s="286"/>
      <c r="T292" s="286"/>
      <c r="U292" s="286">
        <v>9</v>
      </c>
      <c r="V292" s="287"/>
      <c r="W292" s="287"/>
      <c r="X292" s="270"/>
      <c r="Y292" s="270"/>
      <c r="Z292" s="270"/>
      <c r="AA292" s="270"/>
      <c r="AB292" s="270"/>
      <c r="AC292" s="270"/>
      <c r="AD292" s="270"/>
      <c r="AE292" s="270"/>
    </row>
    <row r="293" spans="1:31" s="162" customFormat="1">
      <c r="A293" s="310">
        <v>193</v>
      </c>
      <c r="B293" s="311" t="s">
        <v>90</v>
      </c>
      <c r="C293" s="284">
        <v>2001</v>
      </c>
      <c r="D293" s="311" t="s">
        <v>91</v>
      </c>
      <c r="E293" s="312" t="s">
        <v>93</v>
      </c>
      <c r="F293" s="284">
        <v>2001</v>
      </c>
      <c r="G293" s="284"/>
      <c r="H293" s="284"/>
      <c r="I293" s="284"/>
      <c r="J293" s="284"/>
      <c r="K293" s="284"/>
      <c r="L293" s="284"/>
      <c r="M293" s="284" t="s">
        <v>96</v>
      </c>
      <c r="N293" s="284"/>
      <c r="O293" s="284"/>
      <c r="P293" s="284"/>
      <c r="Q293" s="286"/>
      <c r="R293" s="286"/>
      <c r="S293" s="286"/>
      <c r="T293" s="286"/>
      <c r="U293" s="286">
        <v>13</v>
      </c>
      <c r="V293" s="287"/>
      <c r="W293" s="287"/>
      <c r="X293" s="270"/>
      <c r="Y293" s="270"/>
      <c r="Z293" s="270"/>
      <c r="AA293" s="270"/>
      <c r="AB293" s="270"/>
      <c r="AC293" s="270"/>
      <c r="AD293" s="270"/>
      <c r="AE293" s="270"/>
    </row>
    <row r="294" spans="1:31" s="162" customFormat="1">
      <c r="A294" s="310">
        <v>193</v>
      </c>
      <c r="B294" s="311" t="s">
        <v>90</v>
      </c>
      <c r="C294" s="284">
        <v>2001</v>
      </c>
      <c r="D294" s="311" t="s">
        <v>91</v>
      </c>
      <c r="E294" s="312" t="s">
        <v>93</v>
      </c>
      <c r="F294" s="284">
        <v>2001</v>
      </c>
      <c r="G294" s="284"/>
      <c r="H294" s="284"/>
      <c r="I294" s="284"/>
      <c r="J294" s="284"/>
      <c r="K294" s="284"/>
      <c r="L294" s="284"/>
      <c r="M294" s="284" t="s">
        <v>97</v>
      </c>
      <c r="N294" s="284"/>
      <c r="O294" s="284"/>
      <c r="P294" s="284"/>
      <c r="Q294" s="286"/>
      <c r="R294" s="286"/>
      <c r="S294" s="286"/>
      <c r="T294" s="286"/>
      <c r="U294" s="286">
        <v>5.4</v>
      </c>
      <c r="V294" s="287"/>
      <c r="W294" s="287"/>
      <c r="X294" s="270"/>
      <c r="Y294" s="270"/>
      <c r="Z294" s="270"/>
      <c r="AA294" s="270"/>
      <c r="AB294" s="270"/>
      <c r="AC294" s="270"/>
      <c r="AD294" s="270"/>
      <c r="AE294" s="270"/>
    </row>
    <row r="295" spans="1:31" s="162" customFormat="1">
      <c r="A295" s="310">
        <v>193</v>
      </c>
      <c r="B295" s="311" t="s">
        <v>90</v>
      </c>
      <c r="C295" s="284">
        <v>2001</v>
      </c>
      <c r="D295" s="311" t="s">
        <v>91</v>
      </c>
      <c r="E295" s="312" t="s">
        <v>93</v>
      </c>
      <c r="F295" s="284">
        <v>2001</v>
      </c>
      <c r="G295" s="284"/>
      <c r="H295" s="284"/>
      <c r="I295" s="284"/>
      <c r="J295" s="284"/>
      <c r="K295" s="284"/>
      <c r="L295" s="284"/>
      <c r="M295" s="284" t="s">
        <v>78</v>
      </c>
      <c r="N295" s="284"/>
      <c r="O295" s="284"/>
      <c r="P295" s="284"/>
      <c r="Q295" s="286"/>
      <c r="R295" s="286"/>
      <c r="S295" s="286"/>
      <c r="T295" s="286"/>
      <c r="U295" s="286">
        <v>9.1</v>
      </c>
      <c r="V295" s="287"/>
      <c r="W295" s="287"/>
      <c r="X295" s="270"/>
      <c r="Y295" s="270"/>
      <c r="Z295" s="270"/>
      <c r="AA295" s="270"/>
      <c r="AB295" s="270"/>
      <c r="AC295" s="270"/>
      <c r="AD295" s="270"/>
      <c r="AE295" s="270"/>
    </row>
    <row r="296" spans="1:31" s="265" customFormat="1">
      <c r="A296" s="310">
        <v>91</v>
      </c>
      <c r="B296" s="285" t="s">
        <v>15</v>
      </c>
      <c r="C296" s="284">
        <v>1992</v>
      </c>
      <c r="D296" s="313" t="s">
        <v>73</v>
      </c>
      <c r="E296" s="312" t="s">
        <v>75</v>
      </c>
      <c r="F296" s="284">
        <v>1992</v>
      </c>
      <c r="G296" s="284"/>
      <c r="H296" s="284"/>
      <c r="I296" s="284"/>
      <c r="J296" s="284"/>
      <c r="K296" s="284"/>
      <c r="L296" s="284"/>
      <c r="M296" s="284"/>
      <c r="N296" s="284"/>
      <c r="O296" s="284"/>
      <c r="P296" s="284" t="s">
        <v>76</v>
      </c>
      <c r="Q296" s="286"/>
      <c r="R296" s="286">
        <v>0.8</v>
      </c>
      <c r="S296" s="287"/>
      <c r="T296" s="287"/>
      <c r="U296" s="287"/>
      <c r="V296" s="287"/>
      <c r="W296" s="287"/>
      <c r="X296" s="270"/>
      <c r="Y296" s="270"/>
      <c r="Z296" s="270"/>
      <c r="AA296" s="270"/>
      <c r="AB296" s="270"/>
      <c r="AC296" s="270"/>
      <c r="AD296" s="270"/>
      <c r="AE296" s="270"/>
    </row>
    <row r="297" spans="1:31" s="265" customFormat="1">
      <c r="A297" s="310">
        <v>91</v>
      </c>
      <c r="B297" s="285" t="s">
        <v>15</v>
      </c>
      <c r="C297" s="284">
        <v>1992</v>
      </c>
      <c r="D297" s="313" t="s">
        <v>73</v>
      </c>
      <c r="E297" s="312" t="s">
        <v>75</v>
      </c>
      <c r="F297" s="284">
        <v>1992</v>
      </c>
      <c r="G297" s="284"/>
      <c r="H297" s="284"/>
      <c r="I297" s="284"/>
      <c r="J297" s="284"/>
      <c r="K297" s="284"/>
      <c r="L297" s="284"/>
      <c r="M297" s="284"/>
      <c r="N297" s="284"/>
      <c r="O297" s="284"/>
      <c r="P297" s="284" t="s">
        <v>77</v>
      </c>
      <c r="Q297" s="286"/>
      <c r="R297" s="286">
        <v>0.84</v>
      </c>
      <c r="S297" s="287"/>
      <c r="T297" s="287"/>
      <c r="U297" s="287"/>
      <c r="V297" s="287"/>
      <c r="W297" s="287"/>
      <c r="X297" s="270"/>
      <c r="Y297" s="270"/>
      <c r="Z297" s="270"/>
      <c r="AA297" s="270"/>
      <c r="AB297" s="270"/>
      <c r="AC297" s="270"/>
      <c r="AD297" s="270"/>
      <c r="AE297" s="270"/>
    </row>
    <row r="298" spans="1:31" s="265" customFormat="1">
      <c r="A298" s="310">
        <v>91</v>
      </c>
      <c r="B298" s="285" t="s">
        <v>15</v>
      </c>
      <c r="C298" s="284">
        <v>1992</v>
      </c>
      <c r="D298" s="313" t="s">
        <v>73</v>
      </c>
      <c r="E298" s="312" t="s">
        <v>75</v>
      </c>
      <c r="F298" s="284">
        <v>1992</v>
      </c>
      <c r="G298" s="284"/>
      <c r="H298" s="284"/>
      <c r="I298" s="284"/>
      <c r="J298" s="284"/>
      <c r="K298" s="284"/>
      <c r="L298" s="284"/>
      <c r="M298" s="284"/>
      <c r="N298" s="284"/>
      <c r="O298" s="284"/>
      <c r="P298" s="284" t="s">
        <v>78</v>
      </c>
      <c r="Q298" s="286"/>
      <c r="R298" s="286">
        <v>0.86</v>
      </c>
      <c r="S298" s="287"/>
      <c r="T298" s="287"/>
      <c r="U298" s="287"/>
      <c r="V298" s="287"/>
      <c r="W298" s="287"/>
      <c r="X298" s="270"/>
      <c r="Y298" s="270"/>
      <c r="Z298" s="270"/>
      <c r="AA298" s="270"/>
      <c r="AB298" s="270"/>
      <c r="AC298" s="270"/>
      <c r="AD298" s="270"/>
      <c r="AE298" s="270"/>
    </row>
    <row r="299" spans="1:31" s="265" customFormat="1">
      <c r="A299" s="310">
        <v>91</v>
      </c>
      <c r="B299" s="285" t="s">
        <v>15</v>
      </c>
      <c r="C299" s="284">
        <v>1992</v>
      </c>
      <c r="D299" s="313" t="s">
        <v>73</v>
      </c>
      <c r="E299" s="312" t="s">
        <v>75</v>
      </c>
      <c r="F299" s="284">
        <v>1992</v>
      </c>
      <c r="G299" s="284"/>
      <c r="H299" s="284"/>
      <c r="I299" s="284"/>
      <c r="J299" s="284"/>
      <c r="K299" s="284"/>
      <c r="L299" s="284"/>
      <c r="M299" s="284"/>
      <c r="N299" s="284"/>
      <c r="O299" s="284"/>
      <c r="P299" s="284" t="s">
        <v>79</v>
      </c>
      <c r="Q299" s="286"/>
      <c r="R299" s="286">
        <v>0.9</v>
      </c>
      <c r="S299" s="287"/>
      <c r="T299" s="287"/>
      <c r="U299" s="287"/>
      <c r="V299" s="287"/>
      <c r="W299" s="287"/>
      <c r="X299" s="270"/>
      <c r="Y299" s="270"/>
      <c r="Z299" s="270"/>
      <c r="AA299" s="270"/>
      <c r="AB299" s="270"/>
      <c r="AC299" s="270"/>
      <c r="AD299" s="270"/>
      <c r="AE299" s="270"/>
    </row>
    <row r="300" spans="1:31" s="265" customFormat="1">
      <c r="A300" s="310">
        <v>91</v>
      </c>
      <c r="B300" s="285" t="s">
        <v>15</v>
      </c>
      <c r="C300" s="284">
        <v>1992</v>
      </c>
      <c r="D300" s="313" t="s">
        <v>73</v>
      </c>
      <c r="E300" s="312" t="s">
        <v>75</v>
      </c>
      <c r="F300" s="284">
        <v>1992</v>
      </c>
      <c r="G300" s="284"/>
      <c r="H300" s="284"/>
      <c r="I300" s="284"/>
      <c r="J300" s="284"/>
      <c r="K300" s="284"/>
      <c r="L300" s="284"/>
      <c r="M300" s="284"/>
      <c r="N300" s="284"/>
      <c r="O300" s="284"/>
      <c r="P300" s="284" t="s">
        <v>80</v>
      </c>
      <c r="Q300" s="286"/>
      <c r="R300" s="286">
        <v>0.94</v>
      </c>
      <c r="S300" s="287"/>
      <c r="T300" s="287"/>
      <c r="U300" s="287"/>
      <c r="V300" s="287"/>
      <c r="W300" s="287"/>
      <c r="X300" s="270"/>
      <c r="Y300" s="270"/>
      <c r="Z300" s="270"/>
      <c r="AA300" s="270"/>
      <c r="AB300" s="270"/>
      <c r="AC300" s="270"/>
      <c r="AD300" s="270"/>
      <c r="AE300" s="270"/>
    </row>
    <row r="301" spans="1:31" s="265" customFormat="1">
      <c r="A301" s="284">
        <v>61</v>
      </c>
      <c r="B301" s="285" t="s">
        <v>15</v>
      </c>
      <c r="C301" s="285">
        <v>1988</v>
      </c>
      <c r="D301" s="285" t="s">
        <v>39</v>
      </c>
      <c r="E301" s="284" t="s">
        <v>18</v>
      </c>
      <c r="F301" s="284">
        <v>1988</v>
      </c>
      <c r="G301" s="284" t="s">
        <v>41</v>
      </c>
      <c r="H301" s="284"/>
      <c r="I301" s="284"/>
      <c r="J301" s="284"/>
      <c r="K301" s="284"/>
      <c r="L301" s="284"/>
      <c r="M301" s="284" t="s">
        <v>21</v>
      </c>
      <c r="N301" s="284"/>
      <c r="O301" s="284"/>
      <c r="P301" s="284" t="s">
        <v>42</v>
      </c>
      <c r="Q301" s="286"/>
      <c r="R301" s="286"/>
      <c r="S301" s="286">
        <v>6</v>
      </c>
      <c r="T301" s="286">
        <v>16</v>
      </c>
      <c r="U301" s="286">
        <v>13</v>
      </c>
      <c r="V301" s="287"/>
      <c r="W301" s="288">
        <f t="shared" ref="W301:W313" si="28">+U301</f>
        <v>13</v>
      </c>
      <c r="X301" s="270"/>
      <c r="Y301" s="270"/>
      <c r="Z301" s="270"/>
      <c r="AA301" s="270"/>
      <c r="AB301" s="270"/>
      <c r="AC301" s="270"/>
      <c r="AD301" s="270"/>
      <c r="AE301" s="270"/>
    </row>
    <row r="302" spans="1:31" s="265" customFormat="1">
      <c r="A302" s="284">
        <v>61</v>
      </c>
      <c r="B302" s="285" t="s">
        <v>15</v>
      </c>
      <c r="C302" s="285">
        <v>1988</v>
      </c>
      <c r="D302" s="285" t="s">
        <v>39</v>
      </c>
      <c r="E302" s="284" t="s">
        <v>18</v>
      </c>
      <c r="F302" s="284">
        <v>1988</v>
      </c>
      <c r="G302" s="284" t="s">
        <v>41</v>
      </c>
      <c r="H302" s="284"/>
      <c r="I302" s="284"/>
      <c r="J302" s="284"/>
      <c r="K302" s="284"/>
      <c r="L302" s="284"/>
      <c r="M302" s="284" t="s">
        <v>21</v>
      </c>
      <c r="N302" s="284"/>
      <c r="O302" s="284"/>
      <c r="P302" s="284" t="s">
        <v>43</v>
      </c>
      <c r="Q302" s="286"/>
      <c r="R302" s="286"/>
      <c r="S302" s="286">
        <v>7</v>
      </c>
      <c r="T302" s="286">
        <v>14</v>
      </c>
      <c r="U302" s="286">
        <v>12</v>
      </c>
      <c r="V302" s="287"/>
      <c r="W302" s="288">
        <f t="shared" si="28"/>
        <v>12</v>
      </c>
      <c r="X302" s="270"/>
      <c r="Y302" s="270"/>
      <c r="Z302" s="270"/>
      <c r="AA302" s="270"/>
      <c r="AB302" s="270"/>
      <c r="AC302" s="270"/>
      <c r="AD302" s="270"/>
      <c r="AE302" s="270"/>
    </row>
    <row r="303" spans="1:31" s="267" customFormat="1">
      <c r="A303" s="284">
        <v>61</v>
      </c>
      <c r="B303" s="285" t="s">
        <v>15</v>
      </c>
      <c r="C303" s="285">
        <v>1988</v>
      </c>
      <c r="D303" s="285" t="s">
        <v>39</v>
      </c>
      <c r="E303" s="284" t="s">
        <v>18</v>
      </c>
      <c r="F303" s="284">
        <v>1988</v>
      </c>
      <c r="G303" s="284" t="s">
        <v>41</v>
      </c>
      <c r="H303" s="284"/>
      <c r="I303" s="284"/>
      <c r="J303" s="284"/>
      <c r="K303" s="284"/>
      <c r="L303" s="284"/>
      <c r="M303" s="284" t="s">
        <v>21</v>
      </c>
      <c r="N303" s="284"/>
      <c r="O303" s="284"/>
      <c r="P303" s="284" t="s">
        <v>45</v>
      </c>
      <c r="Q303" s="286"/>
      <c r="R303" s="286"/>
      <c r="S303" s="286">
        <v>6</v>
      </c>
      <c r="T303" s="286">
        <v>13</v>
      </c>
      <c r="U303" s="286">
        <v>11</v>
      </c>
      <c r="V303" s="287"/>
      <c r="W303" s="288">
        <f t="shared" si="28"/>
        <v>11</v>
      </c>
      <c r="X303" s="270"/>
      <c r="Y303" s="270"/>
      <c r="Z303" s="270"/>
      <c r="AA303" s="270"/>
      <c r="AB303" s="270"/>
      <c r="AC303" s="270"/>
      <c r="AD303" s="270"/>
      <c r="AE303" s="270"/>
    </row>
    <row r="304" spans="1:31" s="267" customFormat="1">
      <c r="A304" s="284">
        <v>61</v>
      </c>
      <c r="B304" s="285" t="s">
        <v>15</v>
      </c>
      <c r="C304" s="285">
        <v>1988</v>
      </c>
      <c r="D304" s="285" t="s">
        <v>39</v>
      </c>
      <c r="E304" s="284" t="s">
        <v>18</v>
      </c>
      <c r="F304" s="284">
        <v>1988</v>
      </c>
      <c r="G304" s="284" t="s">
        <v>46</v>
      </c>
      <c r="H304" s="284"/>
      <c r="I304" s="284"/>
      <c r="J304" s="284"/>
      <c r="K304" s="284"/>
      <c r="L304" s="284"/>
      <c r="M304" s="284" t="s">
        <v>47</v>
      </c>
      <c r="N304" s="284"/>
      <c r="O304" s="284"/>
      <c r="P304" s="284" t="s">
        <v>47</v>
      </c>
      <c r="Q304" s="286"/>
      <c r="R304" s="286"/>
      <c r="S304" s="286"/>
      <c r="T304" s="286"/>
      <c r="U304" s="286">
        <v>8</v>
      </c>
      <c r="V304" s="287"/>
      <c r="W304" s="288">
        <f t="shared" si="28"/>
        <v>8</v>
      </c>
      <c r="X304" s="270"/>
      <c r="Y304" s="270"/>
      <c r="Z304" s="270"/>
      <c r="AA304" s="270"/>
      <c r="AB304" s="270"/>
      <c r="AC304" s="270"/>
      <c r="AD304" s="270"/>
      <c r="AE304" s="270"/>
    </row>
    <row r="305" spans="1:31" s="267" customFormat="1">
      <c r="A305" s="284">
        <v>61</v>
      </c>
      <c r="B305" s="285" t="s">
        <v>15</v>
      </c>
      <c r="C305" s="285">
        <v>1988</v>
      </c>
      <c r="D305" s="285" t="s">
        <v>39</v>
      </c>
      <c r="E305" s="284" t="s">
        <v>18</v>
      </c>
      <c r="F305" s="284">
        <v>1988</v>
      </c>
      <c r="G305" s="284" t="s">
        <v>48</v>
      </c>
      <c r="H305" s="284"/>
      <c r="I305" s="284"/>
      <c r="J305" s="284"/>
      <c r="K305" s="284"/>
      <c r="L305" s="284"/>
      <c r="M305" s="284" t="s">
        <v>47</v>
      </c>
      <c r="N305" s="284"/>
      <c r="O305" s="284"/>
      <c r="P305" s="314" t="s">
        <v>47</v>
      </c>
      <c r="Q305" s="286"/>
      <c r="R305" s="286"/>
      <c r="S305" s="286"/>
      <c r="T305" s="286"/>
      <c r="U305" s="286">
        <v>8</v>
      </c>
      <c r="V305" s="287"/>
      <c r="W305" s="288">
        <f t="shared" si="28"/>
        <v>8</v>
      </c>
      <c r="X305" s="270"/>
      <c r="Y305" s="270"/>
      <c r="Z305" s="270"/>
      <c r="AA305" s="270"/>
      <c r="AB305" s="270"/>
      <c r="AC305" s="270"/>
      <c r="AD305" s="270"/>
      <c r="AE305" s="270"/>
    </row>
    <row r="306" spans="1:31" s="267" customFormat="1">
      <c r="A306" s="284">
        <v>61</v>
      </c>
      <c r="B306" s="285" t="s">
        <v>15</v>
      </c>
      <c r="C306" s="285">
        <v>1988</v>
      </c>
      <c r="D306" s="285" t="s">
        <v>39</v>
      </c>
      <c r="E306" s="284" t="s">
        <v>18</v>
      </c>
      <c r="F306" s="284">
        <v>1988</v>
      </c>
      <c r="G306" s="284" t="s">
        <v>41</v>
      </c>
      <c r="H306" s="284"/>
      <c r="I306" s="284"/>
      <c r="J306" s="284"/>
      <c r="K306" s="284"/>
      <c r="L306" s="284"/>
      <c r="M306" s="295" t="s">
        <v>579</v>
      </c>
      <c r="N306" s="314"/>
      <c r="O306" s="314"/>
      <c r="P306" s="314" t="s">
        <v>49</v>
      </c>
      <c r="Q306" s="286"/>
      <c r="R306" s="286"/>
      <c r="S306" s="286"/>
      <c r="T306" s="286"/>
      <c r="U306" s="286">
        <v>12</v>
      </c>
      <c r="V306" s="287"/>
      <c r="W306" s="288">
        <f t="shared" si="28"/>
        <v>12</v>
      </c>
      <c r="X306" s="270"/>
      <c r="Y306" s="270"/>
      <c r="Z306" s="270"/>
      <c r="AA306" s="270"/>
      <c r="AB306" s="270"/>
      <c r="AC306" s="270"/>
      <c r="AD306" s="270"/>
      <c r="AE306" s="270"/>
    </row>
    <row r="307" spans="1:31" s="267" customFormat="1">
      <c r="A307" s="284">
        <v>61</v>
      </c>
      <c r="B307" s="285" t="s">
        <v>15</v>
      </c>
      <c r="C307" s="285">
        <v>1988</v>
      </c>
      <c r="D307" s="285" t="s">
        <v>39</v>
      </c>
      <c r="E307" s="284" t="s">
        <v>18</v>
      </c>
      <c r="F307" s="284">
        <v>1988</v>
      </c>
      <c r="G307" s="284" t="s">
        <v>41</v>
      </c>
      <c r="H307" s="284"/>
      <c r="I307" s="284"/>
      <c r="J307" s="284"/>
      <c r="K307" s="284"/>
      <c r="L307" s="284"/>
      <c r="M307" s="314" t="s">
        <v>45</v>
      </c>
      <c r="N307" s="314"/>
      <c r="O307" s="314"/>
      <c r="P307" s="284" t="s">
        <v>45</v>
      </c>
      <c r="Q307" s="286"/>
      <c r="R307" s="286"/>
      <c r="S307" s="286"/>
      <c r="T307" s="286"/>
      <c r="U307" s="286">
        <v>11</v>
      </c>
      <c r="V307" s="287"/>
      <c r="W307" s="288">
        <f t="shared" si="28"/>
        <v>11</v>
      </c>
      <c r="X307" s="270"/>
      <c r="Y307" s="270"/>
      <c r="Z307" s="270"/>
      <c r="AA307" s="270"/>
      <c r="AB307" s="270"/>
      <c r="AC307" s="270"/>
      <c r="AD307" s="270"/>
      <c r="AE307" s="270"/>
    </row>
    <row r="308" spans="1:31" s="267" customFormat="1">
      <c r="A308" s="284">
        <v>61</v>
      </c>
      <c r="B308" s="285" t="s">
        <v>15</v>
      </c>
      <c r="C308" s="285">
        <v>1988</v>
      </c>
      <c r="D308" s="285" t="s">
        <v>39</v>
      </c>
      <c r="E308" s="284" t="s">
        <v>18</v>
      </c>
      <c r="F308" s="284">
        <v>1988</v>
      </c>
      <c r="G308" s="284" t="s">
        <v>41</v>
      </c>
      <c r="H308" s="284"/>
      <c r="I308" s="284"/>
      <c r="J308" s="284"/>
      <c r="K308" s="284"/>
      <c r="L308" s="284"/>
      <c r="M308" s="290" t="s">
        <v>580</v>
      </c>
      <c r="N308" s="295" t="s">
        <v>50</v>
      </c>
      <c r="O308" s="314"/>
      <c r="P308" s="314" t="s">
        <v>51</v>
      </c>
      <c r="Q308" s="286"/>
      <c r="R308" s="286"/>
      <c r="S308" s="286"/>
      <c r="T308" s="286"/>
      <c r="U308" s="286">
        <v>9.5</v>
      </c>
      <c r="V308" s="287"/>
      <c r="W308" s="288">
        <f t="shared" si="28"/>
        <v>9.5</v>
      </c>
      <c r="X308" s="270"/>
      <c r="Y308" s="270"/>
      <c r="Z308" s="270"/>
      <c r="AA308" s="270"/>
      <c r="AB308" s="270"/>
      <c r="AC308" s="270"/>
      <c r="AD308" s="270"/>
      <c r="AE308" s="270"/>
    </row>
    <row r="309" spans="1:31" s="267" customFormat="1">
      <c r="A309" s="284">
        <v>61</v>
      </c>
      <c r="B309" s="285" t="s">
        <v>15</v>
      </c>
      <c r="C309" s="285">
        <v>1988</v>
      </c>
      <c r="D309" s="285" t="s">
        <v>39</v>
      </c>
      <c r="E309" s="284" t="s">
        <v>18</v>
      </c>
      <c r="F309" s="284">
        <v>1988</v>
      </c>
      <c r="G309" s="284" t="s">
        <v>41</v>
      </c>
      <c r="H309" s="284"/>
      <c r="I309" s="284"/>
      <c r="J309" s="284"/>
      <c r="K309" s="284"/>
      <c r="L309" s="284"/>
      <c r="M309" s="295" t="s">
        <v>52</v>
      </c>
      <c r="N309" s="314"/>
      <c r="O309" s="314"/>
      <c r="P309" s="314" t="s">
        <v>52</v>
      </c>
      <c r="Q309" s="286"/>
      <c r="R309" s="286"/>
      <c r="S309" s="286"/>
      <c r="T309" s="286"/>
      <c r="U309" s="286">
        <v>12</v>
      </c>
      <c r="V309" s="287"/>
      <c r="W309" s="288">
        <f t="shared" si="28"/>
        <v>12</v>
      </c>
      <c r="X309" s="270"/>
      <c r="Y309" s="270"/>
      <c r="Z309" s="270"/>
      <c r="AA309" s="270"/>
      <c r="AB309" s="270"/>
      <c r="AC309" s="270"/>
      <c r="AD309" s="270"/>
      <c r="AE309" s="270"/>
    </row>
    <row r="310" spans="1:31" s="267" customFormat="1">
      <c r="A310" s="284">
        <v>61</v>
      </c>
      <c r="B310" s="285" t="s">
        <v>15</v>
      </c>
      <c r="C310" s="285">
        <v>1988</v>
      </c>
      <c r="D310" s="285" t="s">
        <v>39</v>
      </c>
      <c r="E310" s="284" t="s">
        <v>18</v>
      </c>
      <c r="F310" s="284">
        <v>1988</v>
      </c>
      <c r="G310" s="284" t="s">
        <v>41</v>
      </c>
      <c r="H310" s="284"/>
      <c r="I310" s="284"/>
      <c r="J310" s="284"/>
      <c r="K310" s="284"/>
      <c r="L310" s="284"/>
      <c r="M310" s="284" t="s">
        <v>581</v>
      </c>
      <c r="N310" s="284"/>
      <c r="O310" s="284"/>
      <c r="P310" s="284" t="s">
        <v>53</v>
      </c>
      <c r="Q310" s="286"/>
      <c r="R310" s="286"/>
      <c r="S310" s="286">
        <v>4</v>
      </c>
      <c r="T310" s="286">
        <v>6</v>
      </c>
      <c r="U310" s="286">
        <v>4</v>
      </c>
      <c r="V310" s="287"/>
      <c r="W310" s="288">
        <f t="shared" si="28"/>
        <v>4</v>
      </c>
      <c r="X310" s="270"/>
      <c r="Y310" s="270"/>
      <c r="Z310" s="270"/>
      <c r="AA310" s="270"/>
      <c r="AB310" s="270"/>
      <c r="AC310" s="270"/>
      <c r="AD310" s="270"/>
      <c r="AE310" s="270"/>
    </row>
    <row r="311" spans="1:31" s="267" customFormat="1">
      <c r="A311" s="284">
        <v>61</v>
      </c>
      <c r="B311" s="285" t="s">
        <v>15</v>
      </c>
      <c r="C311" s="285">
        <v>1988</v>
      </c>
      <c r="D311" s="285" t="s">
        <v>39</v>
      </c>
      <c r="E311" s="284" t="s">
        <v>18</v>
      </c>
      <c r="F311" s="284">
        <v>1988</v>
      </c>
      <c r="G311" s="284" t="s">
        <v>41</v>
      </c>
      <c r="H311" s="284"/>
      <c r="I311" s="284"/>
      <c r="J311" s="284"/>
      <c r="K311" s="284"/>
      <c r="L311" s="284"/>
      <c r="M311" s="284" t="s">
        <v>581</v>
      </c>
      <c r="N311" s="314"/>
      <c r="O311" s="314"/>
      <c r="P311" s="314" t="s">
        <v>54</v>
      </c>
      <c r="Q311" s="286"/>
      <c r="R311" s="286"/>
      <c r="S311" s="286"/>
      <c r="T311" s="286"/>
      <c r="U311" s="286">
        <v>4</v>
      </c>
      <c r="V311" s="287"/>
      <c r="W311" s="288">
        <f t="shared" si="28"/>
        <v>4</v>
      </c>
      <c r="X311" s="270"/>
      <c r="Y311" s="270"/>
      <c r="Z311" s="270"/>
      <c r="AA311" s="270"/>
      <c r="AB311" s="270"/>
      <c r="AC311" s="270"/>
      <c r="AD311" s="270"/>
      <c r="AE311" s="270"/>
    </row>
    <row r="312" spans="1:31" s="267" customFormat="1">
      <c r="A312" s="284">
        <v>61</v>
      </c>
      <c r="B312" s="285" t="s">
        <v>15</v>
      </c>
      <c r="C312" s="285">
        <v>1988</v>
      </c>
      <c r="D312" s="285" t="s">
        <v>39</v>
      </c>
      <c r="E312" s="284" t="s">
        <v>18</v>
      </c>
      <c r="F312" s="284">
        <v>1988</v>
      </c>
      <c r="G312" s="284" t="s">
        <v>41</v>
      </c>
      <c r="H312" s="284"/>
      <c r="I312" s="284"/>
      <c r="J312" s="284"/>
      <c r="K312" s="284"/>
      <c r="L312" s="284"/>
      <c r="M312" s="295" t="s">
        <v>582</v>
      </c>
      <c r="N312" s="314"/>
      <c r="O312" s="314"/>
      <c r="P312" s="314" t="s">
        <v>55</v>
      </c>
      <c r="Q312" s="286"/>
      <c r="R312" s="286"/>
      <c r="S312" s="286"/>
      <c r="T312" s="286"/>
      <c r="U312" s="286">
        <v>13</v>
      </c>
      <c r="V312" s="287"/>
      <c r="W312" s="288">
        <f t="shared" si="28"/>
        <v>13</v>
      </c>
      <c r="X312" s="270"/>
      <c r="Y312" s="270"/>
      <c r="Z312" s="270"/>
      <c r="AA312" s="270"/>
      <c r="AB312" s="270"/>
      <c r="AC312" s="270"/>
      <c r="AD312" s="270"/>
      <c r="AE312" s="270"/>
    </row>
    <row r="313" spans="1:31" s="267" customFormat="1">
      <c r="A313" s="284">
        <v>61</v>
      </c>
      <c r="B313" s="285" t="s">
        <v>15</v>
      </c>
      <c r="C313" s="285">
        <v>1988</v>
      </c>
      <c r="D313" s="285" t="s">
        <v>39</v>
      </c>
      <c r="E313" s="284" t="s">
        <v>18</v>
      </c>
      <c r="F313" s="284">
        <v>1988</v>
      </c>
      <c r="G313" s="284" t="s">
        <v>41</v>
      </c>
      <c r="H313" s="284"/>
      <c r="I313" s="284"/>
      <c r="J313" s="284"/>
      <c r="K313" s="284"/>
      <c r="L313" s="284"/>
      <c r="M313" s="295" t="s">
        <v>582</v>
      </c>
      <c r="N313" s="314"/>
      <c r="O313" s="314"/>
      <c r="P313" s="314" t="s">
        <v>56</v>
      </c>
      <c r="Q313" s="286"/>
      <c r="R313" s="286"/>
      <c r="S313" s="286"/>
      <c r="T313" s="286"/>
      <c r="U313" s="286">
        <v>30</v>
      </c>
      <c r="V313" s="287"/>
      <c r="W313" s="288">
        <f t="shared" si="28"/>
        <v>30</v>
      </c>
      <c r="X313" s="270"/>
      <c r="Y313" s="270"/>
      <c r="Z313" s="270"/>
      <c r="AA313" s="270"/>
      <c r="AB313" s="270"/>
      <c r="AC313" s="270"/>
      <c r="AD313" s="270"/>
      <c r="AE313" s="270"/>
    </row>
    <row r="314" spans="1:31" s="267" customFormat="1">
      <c r="A314" s="270"/>
      <c r="B314" s="270"/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87"/>
      <c r="R314" s="287"/>
      <c r="S314" s="287"/>
      <c r="T314" s="287"/>
      <c r="U314" s="287"/>
      <c r="V314" s="287"/>
      <c r="W314" s="287"/>
      <c r="X314" s="270"/>
      <c r="Y314" s="270"/>
      <c r="Z314" s="270"/>
      <c r="AA314" s="270"/>
      <c r="AB314" s="270"/>
      <c r="AC314" s="270"/>
      <c r="AD314" s="270"/>
      <c r="AE314" s="270"/>
    </row>
    <row r="315" spans="1:31" s="267" customFormat="1">
      <c r="A315" s="270" t="s">
        <v>392</v>
      </c>
      <c r="B315" s="270"/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87"/>
      <c r="R315" s="287"/>
      <c r="S315" s="287"/>
      <c r="T315" s="287"/>
      <c r="U315" s="287"/>
      <c r="V315" s="287"/>
      <c r="W315" s="287"/>
      <c r="X315" s="270"/>
      <c r="Y315" s="270"/>
      <c r="Z315" s="270"/>
      <c r="AA315" s="270"/>
      <c r="AB315" s="270"/>
      <c r="AC315" s="270"/>
      <c r="AD315" s="270"/>
      <c r="AE315" s="270"/>
    </row>
    <row r="316" spans="1:31" s="267" customFormat="1">
      <c r="A316" s="272"/>
      <c r="B316" s="273" t="s">
        <v>385</v>
      </c>
      <c r="C316" s="273">
        <v>1996</v>
      </c>
      <c r="D316" s="272"/>
      <c r="E316" s="289" t="s">
        <v>122</v>
      </c>
      <c r="F316" s="272"/>
      <c r="G316" s="273"/>
      <c r="H316" s="272" t="s">
        <v>60</v>
      </c>
      <c r="I316" s="272"/>
      <c r="J316" s="272"/>
      <c r="K316" s="272"/>
      <c r="L316" s="272"/>
      <c r="M316" s="273"/>
      <c r="N316" s="272"/>
      <c r="O316" s="272"/>
      <c r="P316" s="272"/>
      <c r="Q316" s="298"/>
      <c r="R316" s="277"/>
      <c r="S316" s="298"/>
      <c r="T316" s="298"/>
      <c r="U316" s="277">
        <v>3.3200000000000003</v>
      </c>
      <c r="V316" s="287"/>
      <c r="W316" s="287"/>
      <c r="X316" s="270"/>
      <c r="Y316" s="270"/>
      <c r="Z316" s="270"/>
      <c r="AA316" s="270"/>
      <c r="AB316" s="270"/>
      <c r="AC316" s="270"/>
      <c r="AD316" s="270"/>
      <c r="AE316" s="270"/>
    </row>
    <row r="317" spans="1:31" s="267" customFormat="1">
      <c r="A317" s="272"/>
      <c r="B317" s="273" t="s">
        <v>385</v>
      </c>
      <c r="C317" s="273">
        <v>1996</v>
      </c>
      <c r="D317" s="272"/>
      <c r="E317" s="289" t="s">
        <v>122</v>
      </c>
      <c r="F317" s="272"/>
      <c r="G317" s="273"/>
      <c r="H317" s="272" t="s">
        <v>60</v>
      </c>
      <c r="I317" s="272"/>
      <c r="J317" s="272"/>
      <c r="K317" s="272"/>
      <c r="L317" s="272"/>
      <c r="M317" s="273"/>
      <c r="N317" s="272"/>
      <c r="O317" s="272"/>
      <c r="P317" s="272"/>
      <c r="Q317" s="298"/>
      <c r="R317" s="277"/>
      <c r="S317" s="298"/>
      <c r="T317" s="298"/>
      <c r="U317" s="277">
        <v>4.3</v>
      </c>
      <c r="V317" s="287"/>
      <c r="W317" s="287"/>
      <c r="X317" s="270"/>
      <c r="Y317" s="270"/>
      <c r="Z317" s="270"/>
      <c r="AA317" s="270"/>
      <c r="AB317" s="270"/>
      <c r="AC317" s="270"/>
      <c r="AD317" s="270"/>
      <c r="AE317" s="270"/>
    </row>
    <row r="318" spans="1:31" s="267" customFormat="1">
      <c r="A318" s="290"/>
      <c r="B318" s="290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87"/>
      <c r="R318" s="287"/>
      <c r="S318" s="287"/>
      <c r="T318" s="287"/>
      <c r="U318" s="287"/>
      <c r="V318" s="287"/>
      <c r="W318" s="287"/>
      <c r="X318" s="270"/>
      <c r="Y318" s="270"/>
      <c r="Z318" s="270"/>
      <c r="AA318" s="270"/>
      <c r="AB318" s="270"/>
      <c r="AC318" s="270"/>
      <c r="AD318" s="270"/>
      <c r="AE318" s="270"/>
    </row>
    <row r="319" spans="1:31" s="267" customFormat="1">
      <c r="A319" s="290" t="s">
        <v>681</v>
      </c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87"/>
      <c r="R319" s="287"/>
      <c r="S319" s="287"/>
      <c r="T319" s="287"/>
      <c r="U319" s="287"/>
      <c r="V319" s="287"/>
      <c r="W319" s="287"/>
      <c r="X319" s="270"/>
      <c r="Y319" s="270"/>
      <c r="Z319" s="270"/>
      <c r="AA319" s="270"/>
      <c r="AB319" s="270"/>
      <c r="AC319" s="270"/>
      <c r="AD319" s="270"/>
      <c r="AE319" s="270"/>
    </row>
    <row r="326" spans="1:31" s="268" customFormat="1" ht="15" customHeight="1">
      <c r="A326" s="279"/>
      <c r="B326" s="278"/>
      <c r="C326" s="278"/>
      <c r="D326" s="279"/>
      <c r="E326" s="315"/>
      <c r="F326" s="279"/>
      <c r="G326" s="278"/>
      <c r="H326" s="279"/>
      <c r="I326" s="279"/>
      <c r="J326" s="279"/>
      <c r="K326" s="279"/>
      <c r="L326" s="279"/>
      <c r="M326" s="300"/>
      <c r="N326" s="279"/>
      <c r="O326" s="279"/>
      <c r="P326" s="279"/>
      <c r="Q326" s="316"/>
      <c r="R326" s="280"/>
      <c r="S326" s="280"/>
      <c r="T326" s="316"/>
      <c r="U326" s="316"/>
      <c r="V326" s="316"/>
      <c r="W326" s="316"/>
      <c r="X326" s="300"/>
      <c r="Y326" s="300"/>
      <c r="Z326" s="300"/>
      <c r="AA326" s="300"/>
      <c r="AB326" s="300"/>
      <c r="AC326" s="300"/>
      <c r="AD326" s="300"/>
      <c r="AE326" s="300"/>
    </row>
    <row r="327" spans="1:31" s="268" customFormat="1" ht="15" customHeight="1">
      <c r="A327" s="279" t="s">
        <v>680</v>
      </c>
      <c r="B327" s="278"/>
      <c r="C327" s="278"/>
      <c r="D327" s="279"/>
      <c r="E327" s="315"/>
      <c r="F327" s="279"/>
      <c r="G327" s="278"/>
      <c r="H327" s="279"/>
      <c r="I327" s="279"/>
      <c r="J327" s="279"/>
      <c r="K327" s="279"/>
      <c r="L327" s="279"/>
      <c r="M327" s="300"/>
      <c r="N327" s="279"/>
      <c r="O327" s="279"/>
      <c r="P327" s="279"/>
      <c r="Q327" s="316"/>
      <c r="R327" s="280"/>
      <c r="S327" s="280"/>
      <c r="T327" s="316"/>
      <c r="U327" s="316"/>
      <c r="V327" s="316"/>
      <c r="W327" s="316"/>
      <c r="X327" s="300"/>
      <c r="Y327" s="300"/>
      <c r="Z327" s="300"/>
      <c r="AA327" s="300"/>
      <c r="AB327" s="300"/>
      <c r="AC327" s="300"/>
      <c r="AD327" s="300"/>
      <c r="AE327" s="300"/>
    </row>
    <row r="328" spans="1:31" s="268" customFormat="1">
      <c r="A328" s="317">
        <v>143</v>
      </c>
      <c r="B328" s="318" t="s">
        <v>119</v>
      </c>
      <c r="C328" s="317">
        <v>2002</v>
      </c>
      <c r="D328" s="318" t="s">
        <v>120</v>
      </c>
      <c r="E328" s="317" t="s">
        <v>122</v>
      </c>
      <c r="F328" s="317">
        <v>2002</v>
      </c>
      <c r="G328" s="317" t="s">
        <v>131</v>
      </c>
      <c r="H328" s="317" t="s">
        <v>132</v>
      </c>
      <c r="I328" s="317"/>
      <c r="J328" s="317"/>
      <c r="K328" s="317"/>
      <c r="L328" s="317"/>
      <c r="M328" s="317" t="s">
        <v>486</v>
      </c>
      <c r="N328" s="317" t="s">
        <v>133</v>
      </c>
      <c r="O328" s="317"/>
      <c r="P328" s="317"/>
      <c r="Q328" s="319"/>
      <c r="R328" s="319"/>
      <c r="S328" s="319"/>
      <c r="T328" s="319"/>
      <c r="U328" s="319">
        <v>14.6</v>
      </c>
      <c r="V328" s="316">
        <v>1.1000000000000001</v>
      </c>
      <c r="W328" s="316">
        <f t="shared" ref="W328:W348" si="29">+U328</f>
        <v>14.6</v>
      </c>
      <c r="X328" s="300"/>
      <c r="Y328" s="300"/>
      <c r="Z328" s="300"/>
      <c r="AA328" s="300"/>
      <c r="AB328" s="300"/>
      <c r="AC328" s="300"/>
      <c r="AD328" s="300"/>
      <c r="AE328" s="300"/>
    </row>
    <row r="329" spans="1:31" s="268" customFormat="1">
      <c r="A329" s="317">
        <v>143</v>
      </c>
      <c r="B329" s="318" t="s">
        <v>119</v>
      </c>
      <c r="C329" s="317">
        <v>2002</v>
      </c>
      <c r="D329" s="318" t="s">
        <v>120</v>
      </c>
      <c r="E329" s="317" t="s">
        <v>122</v>
      </c>
      <c r="F329" s="317">
        <v>2002</v>
      </c>
      <c r="G329" s="317" t="s">
        <v>129</v>
      </c>
      <c r="H329" s="317" t="s">
        <v>124</v>
      </c>
      <c r="I329" s="317"/>
      <c r="J329" s="317"/>
      <c r="K329" s="317"/>
      <c r="L329" s="317"/>
      <c r="M329" s="317" t="s">
        <v>488</v>
      </c>
      <c r="N329" s="317" t="s">
        <v>130</v>
      </c>
      <c r="O329" s="317"/>
      <c r="P329" s="317"/>
      <c r="Q329" s="319"/>
      <c r="R329" s="319"/>
      <c r="S329" s="319"/>
      <c r="T329" s="319"/>
      <c r="U329" s="319">
        <v>10.8</v>
      </c>
      <c r="V329" s="316">
        <v>1.1000000000000001</v>
      </c>
      <c r="W329" s="316">
        <f t="shared" si="29"/>
        <v>10.8</v>
      </c>
      <c r="X329" s="300"/>
      <c r="Y329" s="300"/>
      <c r="Z329" s="300"/>
      <c r="AA329" s="300"/>
      <c r="AB329" s="300"/>
      <c r="AC329" s="300"/>
      <c r="AD329" s="300"/>
      <c r="AE329" s="300"/>
    </row>
    <row r="330" spans="1:31" s="268" customFormat="1">
      <c r="A330" s="317">
        <v>174</v>
      </c>
      <c r="B330" s="317" t="s">
        <v>193</v>
      </c>
      <c r="C330" s="317">
        <v>2009</v>
      </c>
      <c r="D330" s="318" t="s">
        <v>194</v>
      </c>
      <c r="E330" s="317" t="s">
        <v>122</v>
      </c>
      <c r="F330" s="320" t="s">
        <v>196</v>
      </c>
      <c r="G330" s="317" t="s">
        <v>200</v>
      </c>
      <c r="H330" s="317" t="s">
        <v>132</v>
      </c>
      <c r="I330" s="317"/>
      <c r="J330" s="317"/>
      <c r="K330" s="317"/>
      <c r="L330" s="317"/>
      <c r="M330" s="317" t="s">
        <v>201</v>
      </c>
      <c r="N330" s="317"/>
      <c r="O330" s="317"/>
      <c r="P330" s="317" t="s">
        <v>201</v>
      </c>
      <c r="Q330" s="319"/>
      <c r="R330" s="319">
        <v>0.89100000000000001</v>
      </c>
      <c r="S330" s="319"/>
      <c r="T330" s="319"/>
      <c r="U330" s="319">
        <v>38.4</v>
      </c>
      <c r="V330" s="316">
        <f t="shared" ref="V330:V340" si="30">+R330</f>
        <v>0.89100000000000001</v>
      </c>
      <c r="W330" s="316">
        <f t="shared" si="29"/>
        <v>38.4</v>
      </c>
      <c r="X330" s="300"/>
      <c r="Y330" s="300"/>
      <c r="Z330" s="300"/>
      <c r="AA330" s="300"/>
      <c r="AB330" s="300"/>
      <c r="AC330" s="300"/>
      <c r="AD330" s="300"/>
      <c r="AE330" s="300"/>
    </row>
    <row r="331" spans="1:31" s="268" customFormat="1">
      <c r="A331" s="317">
        <v>174</v>
      </c>
      <c r="B331" s="317" t="s">
        <v>193</v>
      </c>
      <c r="C331" s="317">
        <v>2009</v>
      </c>
      <c r="D331" s="318" t="s">
        <v>194</v>
      </c>
      <c r="E331" s="317" t="s">
        <v>122</v>
      </c>
      <c r="F331" s="320" t="s">
        <v>196</v>
      </c>
      <c r="G331" s="317" t="s">
        <v>132</v>
      </c>
      <c r="H331" s="317" t="s">
        <v>132</v>
      </c>
      <c r="I331" s="317"/>
      <c r="J331" s="317"/>
      <c r="K331" s="317"/>
      <c r="L331" s="317"/>
      <c r="M331" s="317" t="s">
        <v>246</v>
      </c>
      <c r="N331" s="317"/>
      <c r="O331" s="317"/>
      <c r="P331" s="317" t="s">
        <v>246</v>
      </c>
      <c r="Q331" s="319"/>
      <c r="R331" s="319">
        <v>0.91500000000000004</v>
      </c>
      <c r="S331" s="319"/>
      <c r="T331" s="319"/>
      <c r="U331" s="319">
        <v>12.2</v>
      </c>
      <c r="V331" s="316">
        <f t="shared" si="30"/>
        <v>0.91500000000000004</v>
      </c>
      <c r="W331" s="316">
        <f t="shared" si="29"/>
        <v>12.2</v>
      </c>
      <c r="X331" s="300"/>
      <c r="Y331" s="300"/>
      <c r="Z331" s="300"/>
      <c r="AA331" s="300"/>
      <c r="AB331" s="300"/>
      <c r="AC331" s="300"/>
      <c r="AD331" s="300"/>
      <c r="AE331" s="300"/>
    </row>
    <row r="332" spans="1:31" s="268" customFormat="1">
      <c r="A332" s="317">
        <v>174</v>
      </c>
      <c r="B332" s="317" t="s">
        <v>193</v>
      </c>
      <c r="C332" s="317">
        <v>2009</v>
      </c>
      <c r="D332" s="318" t="s">
        <v>194</v>
      </c>
      <c r="E332" s="317" t="s">
        <v>122</v>
      </c>
      <c r="F332" s="320" t="s">
        <v>196</v>
      </c>
      <c r="G332" s="317" t="s">
        <v>222</v>
      </c>
      <c r="H332" s="317" t="s">
        <v>223</v>
      </c>
      <c r="I332" s="317"/>
      <c r="J332" s="317"/>
      <c r="K332" s="317"/>
      <c r="L332" s="317"/>
      <c r="M332" s="317" t="s">
        <v>224</v>
      </c>
      <c r="N332" s="317"/>
      <c r="O332" s="317"/>
      <c r="P332" s="317" t="s">
        <v>224</v>
      </c>
      <c r="Q332" s="319"/>
      <c r="R332" s="319">
        <v>0.85699999999999998</v>
      </c>
      <c r="S332" s="319"/>
      <c r="T332" s="319"/>
      <c r="U332" s="319">
        <v>70.5</v>
      </c>
      <c r="V332" s="316">
        <f t="shared" si="30"/>
        <v>0.85699999999999998</v>
      </c>
      <c r="W332" s="316">
        <f t="shared" si="29"/>
        <v>70.5</v>
      </c>
      <c r="X332" s="300"/>
      <c r="Y332" s="300"/>
      <c r="Z332" s="300"/>
      <c r="AA332" s="300"/>
      <c r="AB332" s="300"/>
      <c r="AC332" s="300"/>
      <c r="AD332" s="300"/>
      <c r="AE332" s="300"/>
    </row>
    <row r="333" spans="1:31" s="268" customFormat="1">
      <c r="A333" s="317">
        <v>174</v>
      </c>
      <c r="B333" s="317" t="s">
        <v>193</v>
      </c>
      <c r="C333" s="317">
        <v>2009</v>
      </c>
      <c r="D333" s="318" t="s">
        <v>194</v>
      </c>
      <c r="E333" s="317" t="s">
        <v>122</v>
      </c>
      <c r="F333" s="320" t="s">
        <v>196</v>
      </c>
      <c r="G333" s="317" t="s">
        <v>209</v>
      </c>
      <c r="H333" s="317" t="s">
        <v>210</v>
      </c>
      <c r="I333" s="317"/>
      <c r="J333" s="317"/>
      <c r="K333" s="317"/>
      <c r="L333" s="317"/>
      <c r="M333" s="317" t="s">
        <v>211</v>
      </c>
      <c r="N333" s="317"/>
      <c r="O333" s="317"/>
      <c r="P333" s="317" t="s">
        <v>211</v>
      </c>
      <c r="Q333" s="319"/>
      <c r="R333" s="319">
        <v>0.95699999999999996</v>
      </c>
      <c r="S333" s="319"/>
      <c r="T333" s="319"/>
      <c r="U333" s="319">
        <v>36.200000000000003</v>
      </c>
      <c r="V333" s="316">
        <f t="shared" si="30"/>
        <v>0.95699999999999996</v>
      </c>
      <c r="W333" s="316">
        <f t="shared" si="29"/>
        <v>36.200000000000003</v>
      </c>
      <c r="X333" s="300"/>
      <c r="Y333" s="300"/>
      <c r="Z333" s="300"/>
      <c r="AA333" s="300"/>
      <c r="AB333" s="300"/>
      <c r="AC333" s="300"/>
      <c r="AD333" s="300"/>
      <c r="AE333" s="300"/>
    </row>
    <row r="334" spans="1:31" s="268" customFormat="1">
      <c r="A334" s="317">
        <v>174</v>
      </c>
      <c r="B334" s="317" t="s">
        <v>193</v>
      </c>
      <c r="C334" s="317">
        <v>2009</v>
      </c>
      <c r="D334" s="318" t="s">
        <v>194</v>
      </c>
      <c r="E334" s="317" t="s">
        <v>122</v>
      </c>
      <c r="F334" s="320" t="s">
        <v>196</v>
      </c>
      <c r="G334" s="317" t="s">
        <v>214</v>
      </c>
      <c r="H334" s="317" t="s">
        <v>214</v>
      </c>
      <c r="I334" s="317"/>
      <c r="J334" s="317"/>
      <c r="K334" s="317"/>
      <c r="L334" s="317"/>
      <c r="M334" s="317" t="s">
        <v>215</v>
      </c>
      <c r="N334" s="317"/>
      <c r="O334" s="317"/>
      <c r="P334" s="317" t="s">
        <v>215</v>
      </c>
      <c r="Q334" s="319"/>
      <c r="R334" s="319">
        <v>0.94699999999999995</v>
      </c>
      <c r="S334" s="319"/>
      <c r="T334" s="319"/>
      <c r="U334" s="319">
        <v>20.5</v>
      </c>
      <c r="V334" s="316">
        <f t="shared" si="30"/>
        <v>0.94699999999999995</v>
      </c>
      <c r="W334" s="316">
        <f t="shared" si="29"/>
        <v>20.5</v>
      </c>
      <c r="X334" s="300"/>
      <c r="Y334" s="300"/>
      <c r="Z334" s="300"/>
      <c r="AA334" s="300"/>
      <c r="AB334" s="300"/>
      <c r="AC334" s="300"/>
      <c r="AD334" s="300"/>
      <c r="AE334" s="300"/>
    </row>
    <row r="335" spans="1:31" s="268" customFormat="1">
      <c r="A335" s="317">
        <v>174</v>
      </c>
      <c r="B335" s="317" t="s">
        <v>193</v>
      </c>
      <c r="C335" s="317">
        <v>2009</v>
      </c>
      <c r="D335" s="318" t="s">
        <v>194</v>
      </c>
      <c r="E335" s="317" t="s">
        <v>122</v>
      </c>
      <c r="F335" s="320" t="s">
        <v>196</v>
      </c>
      <c r="G335" s="317" t="s">
        <v>219</v>
      </c>
      <c r="H335" s="317" t="s">
        <v>124</v>
      </c>
      <c r="I335" s="317"/>
      <c r="J335" s="317"/>
      <c r="K335" s="317"/>
      <c r="L335" s="317"/>
      <c r="M335" s="317" t="s">
        <v>220</v>
      </c>
      <c r="N335" s="317"/>
      <c r="O335" s="317"/>
      <c r="P335" s="317" t="s">
        <v>220</v>
      </c>
      <c r="Q335" s="319"/>
      <c r="R335" s="319">
        <v>0.93300000000000005</v>
      </c>
      <c r="S335" s="319"/>
      <c r="T335" s="319"/>
      <c r="U335" s="319">
        <v>12.5</v>
      </c>
      <c r="V335" s="316">
        <f t="shared" si="30"/>
        <v>0.93300000000000005</v>
      </c>
      <c r="W335" s="316">
        <f t="shared" si="29"/>
        <v>12.5</v>
      </c>
      <c r="X335" s="300"/>
      <c r="Y335" s="300"/>
      <c r="Z335" s="300"/>
      <c r="AA335" s="300"/>
      <c r="AB335" s="300"/>
      <c r="AC335" s="300"/>
      <c r="AD335" s="300"/>
      <c r="AE335" s="300"/>
    </row>
    <row r="336" spans="1:31" s="268" customFormat="1">
      <c r="A336" s="317">
        <v>174</v>
      </c>
      <c r="B336" s="317" t="s">
        <v>193</v>
      </c>
      <c r="C336" s="317">
        <v>2009</v>
      </c>
      <c r="D336" s="318" t="s">
        <v>194</v>
      </c>
      <c r="E336" s="317" t="s">
        <v>122</v>
      </c>
      <c r="F336" s="320" t="s">
        <v>196</v>
      </c>
      <c r="G336" s="317"/>
      <c r="H336" s="317" t="s">
        <v>124</v>
      </c>
      <c r="I336" s="317"/>
      <c r="J336" s="317"/>
      <c r="K336" s="317"/>
      <c r="L336" s="317"/>
      <c r="M336" s="317" t="s">
        <v>229</v>
      </c>
      <c r="N336" s="317"/>
      <c r="O336" s="317"/>
      <c r="P336" s="317" t="s">
        <v>229</v>
      </c>
      <c r="Q336" s="319"/>
      <c r="R336" s="319">
        <v>0.94299999999999995</v>
      </c>
      <c r="S336" s="319"/>
      <c r="T336" s="319"/>
      <c r="U336" s="319">
        <v>18.2</v>
      </c>
      <c r="V336" s="316">
        <f t="shared" si="30"/>
        <v>0.94299999999999995</v>
      </c>
      <c r="W336" s="316">
        <f t="shared" si="29"/>
        <v>18.2</v>
      </c>
      <c r="X336" s="300"/>
      <c r="Y336" s="300"/>
      <c r="Z336" s="300"/>
      <c r="AA336" s="300"/>
      <c r="AB336" s="300"/>
      <c r="AC336" s="300"/>
      <c r="AD336" s="300"/>
      <c r="AE336" s="300"/>
    </row>
    <row r="337" spans="1:31" s="268" customFormat="1">
      <c r="A337" s="317">
        <v>174</v>
      </c>
      <c r="B337" s="317" t="s">
        <v>193</v>
      </c>
      <c r="C337" s="317">
        <v>2009</v>
      </c>
      <c r="D337" s="318" t="s">
        <v>194</v>
      </c>
      <c r="E337" s="317" t="s">
        <v>122</v>
      </c>
      <c r="F337" s="320" t="s">
        <v>196</v>
      </c>
      <c r="G337" s="317" t="s">
        <v>124</v>
      </c>
      <c r="H337" s="317" t="s">
        <v>124</v>
      </c>
      <c r="I337" s="317"/>
      <c r="J337" s="317"/>
      <c r="K337" s="317"/>
      <c r="L337" s="317"/>
      <c r="M337" s="317" t="s">
        <v>244</v>
      </c>
      <c r="N337" s="317"/>
      <c r="O337" s="317"/>
      <c r="P337" s="317" t="s">
        <v>244</v>
      </c>
      <c r="Q337" s="319"/>
      <c r="R337" s="319">
        <v>0.88600000000000001</v>
      </c>
      <c r="S337" s="319"/>
      <c r="T337" s="319"/>
      <c r="U337" s="319">
        <v>52.2</v>
      </c>
      <c r="V337" s="316">
        <f t="shared" si="30"/>
        <v>0.88600000000000001</v>
      </c>
      <c r="W337" s="316">
        <f t="shared" si="29"/>
        <v>52.2</v>
      </c>
      <c r="X337" s="300"/>
      <c r="Y337" s="300"/>
      <c r="Z337" s="300"/>
      <c r="AA337" s="300"/>
      <c r="AB337" s="300"/>
      <c r="AC337" s="300"/>
      <c r="AD337" s="300"/>
      <c r="AE337" s="300"/>
    </row>
    <row r="338" spans="1:31" s="268" customFormat="1">
      <c r="A338" s="317">
        <v>174</v>
      </c>
      <c r="B338" s="317" t="s">
        <v>193</v>
      </c>
      <c r="C338" s="317">
        <v>2009</v>
      </c>
      <c r="D338" s="318" t="s">
        <v>194</v>
      </c>
      <c r="E338" s="317" t="s">
        <v>122</v>
      </c>
      <c r="F338" s="320" t="s">
        <v>196</v>
      </c>
      <c r="G338" s="317" t="s">
        <v>234</v>
      </c>
      <c r="H338" s="317"/>
      <c r="I338" s="317"/>
      <c r="J338" s="317"/>
      <c r="K338" s="317"/>
      <c r="L338" s="317"/>
      <c r="M338" s="317" t="s">
        <v>235</v>
      </c>
      <c r="N338" s="317"/>
      <c r="O338" s="317"/>
      <c r="P338" s="317" t="s">
        <v>236</v>
      </c>
      <c r="Q338" s="319"/>
      <c r="R338" s="319">
        <v>0.94299999999999995</v>
      </c>
      <c r="S338" s="319"/>
      <c r="T338" s="319"/>
      <c r="U338" s="319">
        <v>3.9</v>
      </c>
      <c r="V338" s="316">
        <f t="shared" si="30"/>
        <v>0.94299999999999995</v>
      </c>
      <c r="W338" s="316">
        <f t="shared" si="29"/>
        <v>3.9</v>
      </c>
      <c r="X338" s="300"/>
      <c r="Y338" s="300"/>
      <c r="Z338" s="300"/>
      <c r="AA338" s="300"/>
      <c r="AB338" s="300"/>
      <c r="AC338" s="300"/>
      <c r="AD338" s="300"/>
      <c r="AE338" s="300"/>
    </row>
    <row r="339" spans="1:31" s="268" customFormat="1">
      <c r="A339" s="317">
        <v>174</v>
      </c>
      <c r="B339" s="317" t="s">
        <v>193</v>
      </c>
      <c r="C339" s="317">
        <v>2009</v>
      </c>
      <c r="D339" s="318" t="s">
        <v>194</v>
      </c>
      <c r="E339" s="317" t="s">
        <v>122</v>
      </c>
      <c r="F339" s="320" t="s">
        <v>196</v>
      </c>
      <c r="G339" s="317"/>
      <c r="H339" s="317"/>
      <c r="I339" s="317"/>
      <c r="J339" s="317"/>
      <c r="K339" s="317"/>
      <c r="L339" s="317"/>
      <c r="M339" s="317" t="s">
        <v>238</v>
      </c>
      <c r="N339" s="317"/>
      <c r="O339" s="317"/>
      <c r="P339" s="317" t="s">
        <v>238</v>
      </c>
      <c r="Q339" s="319"/>
      <c r="R339" s="319">
        <v>0.96099999999999997</v>
      </c>
      <c r="S339" s="319"/>
      <c r="T339" s="319"/>
      <c r="U339" s="319">
        <v>3.7</v>
      </c>
      <c r="V339" s="316">
        <f t="shared" si="30"/>
        <v>0.96099999999999997</v>
      </c>
      <c r="W339" s="316">
        <f t="shared" si="29"/>
        <v>3.7</v>
      </c>
      <c r="X339" s="300"/>
      <c r="Y339" s="300"/>
      <c r="Z339" s="300"/>
      <c r="AA339" s="300"/>
      <c r="AB339" s="300"/>
      <c r="AC339" s="300"/>
      <c r="AD339" s="300"/>
      <c r="AE339" s="300"/>
    </row>
    <row r="340" spans="1:31" s="268" customFormat="1">
      <c r="A340" s="317">
        <v>174</v>
      </c>
      <c r="B340" s="317" t="s">
        <v>193</v>
      </c>
      <c r="C340" s="317">
        <v>2009</v>
      </c>
      <c r="D340" s="318" t="s">
        <v>194</v>
      </c>
      <c r="E340" s="317" t="s">
        <v>122</v>
      </c>
      <c r="F340" s="320" t="s">
        <v>196</v>
      </c>
      <c r="G340" s="317" t="s">
        <v>132</v>
      </c>
      <c r="H340" s="317" t="s">
        <v>132</v>
      </c>
      <c r="I340" s="317"/>
      <c r="J340" s="317"/>
      <c r="K340" s="317"/>
      <c r="L340" s="317"/>
      <c r="M340" s="317" t="s">
        <v>232</v>
      </c>
      <c r="N340" s="317"/>
      <c r="O340" s="317"/>
      <c r="P340" s="317" t="s">
        <v>232</v>
      </c>
      <c r="Q340" s="319"/>
      <c r="R340" s="319">
        <v>0.93300000000000005</v>
      </c>
      <c r="S340" s="319"/>
      <c r="T340" s="319"/>
      <c r="U340" s="319">
        <v>11.4</v>
      </c>
      <c r="V340" s="316">
        <f t="shared" si="30"/>
        <v>0.93300000000000005</v>
      </c>
      <c r="W340" s="316">
        <f t="shared" si="29"/>
        <v>11.4</v>
      </c>
      <c r="X340" s="300"/>
      <c r="Y340" s="300"/>
      <c r="Z340" s="300"/>
      <c r="AA340" s="300"/>
      <c r="AB340" s="300"/>
      <c r="AC340" s="300"/>
      <c r="AD340" s="300"/>
      <c r="AE340" s="300"/>
    </row>
    <row r="341" spans="1:31" s="268" customFormat="1">
      <c r="A341" s="317">
        <v>143</v>
      </c>
      <c r="B341" s="318" t="s">
        <v>119</v>
      </c>
      <c r="C341" s="317">
        <v>2002</v>
      </c>
      <c r="D341" s="318" t="s">
        <v>120</v>
      </c>
      <c r="E341" s="317" t="s">
        <v>122</v>
      </c>
      <c r="F341" s="317">
        <v>2002</v>
      </c>
      <c r="G341" s="317" t="s">
        <v>131</v>
      </c>
      <c r="H341" s="317" t="s">
        <v>132</v>
      </c>
      <c r="I341" s="317"/>
      <c r="J341" s="317"/>
      <c r="K341" s="317"/>
      <c r="L341" s="317"/>
      <c r="M341" s="317" t="s">
        <v>487</v>
      </c>
      <c r="N341" s="317" t="s">
        <v>134</v>
      </c>
      <c r="O341" s="317"/>
      <c r="P341" s="317"/>
      <c r="Q341" s="319"/>
      <c r="R341" s="319"/>
      <c r="S341" s="319"/>
      <c r="T341" s="319"/>
      <c r="U341" s="319">
        <v>27.2</v>
      </c>
      <c r="V341" s="316">
        <v>1.1000000000000001</v>
      </c>
      <c r="W341" s="316">
        <f t="shared" si="29"/>
        <v>27.2</v>
      </c>
      <c r="X341" s="300"/>
      <c r="Y341" s="300"/>
      <c r="Z341" s="300"/>
      <c r="AA341" s="300"/>
      <c r="AB341" s="300"/>
      <c r="AC341" s="300"/>
      <c r="AD341" s="300"/>
      <c r="AE341" s="300"/>
    </row>
    <row r="342" spans="1:31" s="268" customFormat="1">
      <c r="A342" s="317">
        <v>174</v>
      </c>
      <c r="B342" s="317" t="s">
        <v>193</v>
      </c>
      <c r="C342" s="317">
        <v>2009</v>
      </c>
      <c r="D342" s="318" t="s">
        <v>194</v>
      </c>
      <c r="E342" s="317" t="s">
        <v>122</v>
      </c>
      <c r="F342" s="320" t="s">
        <v>196</v>
      </c>
      <c r="G342" s="317" t="s">
        <v>248</v>
      </c>
      <c r="H342" s="317" t="s">
        <v>248</v>
      </c>
      <c r="I342" s="317"/>
      <c r="J342" s="317"/>
      <c r="K342" s="317"/>
      <c r="L342" s="317"/>
      <c r="M342" s="317" t="s">
        <v>249</v>
      </c>
      <c r="N342" s="317"/>
      <c r="O342" s="317"/>
      <c r="P342" s="317" t="s">
        <v>250</v>
      </c>
      <c r="Q342" s="319"/>
      <c r="R342" s="319">
        <v>0.96499999999999997</v>
      </c>
      <c r="S342" s="319"/>
      <c r="T342" s="319"/>
      <c r="U342" s="319">
        <v>6.4</v>
      </c>
      <c r="V342" s="316">
        <f>+R342</f>
        <v>0.96499999999999997</v>
      </c>
      <c r="W342" s="316">
        <f t="shared" si="29"/>
        <v>6.4</v>
      </c>
      <c r="X342" s="300"/>
      <c r="Y342" s="300"/>
      <c r="Z342" s="300"/>
      <c r="AA342" s="300"/>
      <c r="AB342" s="300"/>
      <c r="AC342" s="300"/>
      <c r="AD342" s="300"/>
      <c r="AE342" s="300"/>
    </row>
    <row r="343" spans="1:31" s="268" customFormat="1">
      <c r="A343" s="317">
        <v>174</v>
      </c>
      <c r="B343" s="317" t="s">
        <v>193</v>
      </c>
      <c r="C343" s="317">
        <v>2009</v>
      </c>
      <c r="D343" s="318" t="s">
        <v>194</v>
      </c>
      <c r="E343" s="317" t="s">
        <v>122</v>
      </c>
      <c r="F343" s="320" t="s">
        <v>196</v>
      </c>
      <c r="G343" s="317" t="s">
        <v>241</v>
      </c>
      <c r="H343" s="317" t="s">
        <v>210</v>
      </c>
      <c r="I343" s="317"/>
      <c r="J343" s="317"/>
      <c r="K343" s="317"/>
      <c r="L343" s="317"/>
      <c r="M343" s="317" t="s">
        <v>242</v>
      </c>
      <c r="N343" s="317"/>
      <c r="O343" s="317"/>
      <c r="P343" s="317" t="s">
        <v>243</v>
      </c>
      <c r="Q343" s="319"/>
      <c r="R343" s="319">
        <v>0.9</v>
      </c>
      <c r="S343" s="319"/>
      <c r="T343" s="319"/>
      <c r="U343" s="319">
        <v>24.6</v>
      </c>
      <c r="V343" s="316">
        <f>+R343</f>
        <v>0.9</v>
      </c>
      <c r="W343" s="316">
        <f t="shared" si="29"/>
        <v>24.6</v>
      </c>
      <c r="X343" s="300"/>
      <c r="Y343" s="300"/>
      <c r="Z343" s="300"/>
      <c r="AA343" s="300"/>
      <c r="AB343" s="300"/>
      <c r="AC343" s="300"/>
      <c r="AD343" s="300"/>
      <c r="AE343" s="300"/>
    </row>
    <row r="344" spans="1:31" s="268" customFormat="1">
      <c r="A344" s="317">
        <v>174</v>
      </c>
      <c r="B344" s="317" t="s">
        <v>193</v>
      </c>
      <c r="C344" s="317">
        <v>2009</v>
      </c>
      <c r="D344" s="318" t="s">
        <v>194</v>
      </c>
      <c r="E344" s="317" t="s">
        <v>122</v>
      </c>
      <c r="F344" s="320" t="s">
        <v>196</v>
      </c>
      <c r="G344" s="317" t="s">
        <v>214</v>
      </c>
      <c r="H344" s="317" t="s">
        <v>214</v>
      </c>
      <c r="I344" s="317"/>
      <c r="J344" s="317"/>
      <c r="K344" s="317"/>
      <c r="L344" s="317"/>
      <c r="M344" s="317" t="s">
        <v>226</v>
      </c>
      <c r="N344" s="317"/>
      <c r="O344" s="317"/>
      <c r="P344" s="317" t="s">
        <v>226</v>
      </c>
      <c r="Q344" s="319"/>
      <c r="R344" s="319">
        <v>0.94399999999999995</v>
      </c>
      <c r="S344" s="319"/>
      <c r="T344" s="319"/>
      <c r="U344" s="319">
        <v>38.299999999999997</v>
      </c>
      <c r="V344" s="316">
        <f>+R344</f>
        <v>0.94399999999999995</v>
      </c>
      <c r="W344" s="316">
        <f t="shared" si="29"/>
        <v>38.299999999999997</v>
      </c>
      <c r="X344" s="300"/>
      <c r="Y344" s="300"/>
      <c r="Z344" s="300"/>
      <c r="AA344" s="300"/>
      <c r="AB344" s="300"/>
      <c r="AC344" s="300"/>
      <c r="AD344" s="300"/>
      <c r="AE344" s="300"/>
    </row>
    <row r="345" spans="1:31" s="268" customFormat="1">
      <c r="A345" s="317">
        <v>143</v>
      </c>
      <c r="B345" s="318" t="s">
        <v>119</v>
      </c>
      <c r="C345" s="317">
        <v>2002</v>
      </c>
      <c r="D345" s="318" t="s">
        <v>120</v>
      </c>
      <c r="E345" s="317" t="s">
        <v>122</v>
      </c>
      <c r="F345" s="317">
        <v>2002</v>
      </c>
      <c r="G345" s="317" t="s">
        <v>123</v>
      </c>
      <c r="H345" s="317" t="s">
        <v>124</v>
      </c>
      <c r="I345" s="317"/>
      <c r="J345" s="317"/>
      <c r="K345" s="317"/>
      <c r="L345" s="317"/>
      <c r="M345" s="317" t="s">
        <v>125</v>
      </c>
      <c r="N345" s="317" t="s">
        <v>126</v>
      </c>
      <c r="O345" s="317"/>
      <c r="P345" s="317"/>
      <c r="Q345" s="319"/>
      <c r="R345" s="319"/>
      <c r="S345" s="319"/>
      <c r="T345" s="319"/>
      <c r="U345" s="319">
        <v>28.4</v>
      </c>
      <c r="V345" s="316">
        <v>1.1000000000000001</v>
      </c>
      <c r="W345" s="316">
        <f t="shared" si="29"/>
        <v>28.4</v>
      </c>
      <c r="X345" s="300"/>
      <c r="Y345" s="300"/>
      <c r="Z345" s="300"/>
      <c r="AA345" s="300"/>
      <c r="AB345" s="300"/>
      <c r="AC345" s="300"/>
      <c r="AD345" s="300"/>
      <c r="AE345" s="300"/>
    </row>
    <row r="346" spans="1:31" s="269" customFormat="1">
      <c r="A346" s="321">
        <v>174</v>
      </c>
      <c r="B346" s="321" t="s">
        <v>193</v>
      </c>
      <c r="C346" s="321">
        <v>2009</v>
      </c>
      <c r="D346" s="322" t="s">
        <v>194</v>
      </c>
      <c r="E346" s="321" t="s">
        <v>122</v>
      </c>
      <c r="F346" s="323" t="s">
        <v>196</v>
      </c>
      <c r="G346" s="321" t="s">
        <v>197</v>
      </c>
      <c r="H346" s="321" t="s">
        <v>198</v>
      </c>
      <c r="I346" s="321"/>
      <c r="J346" s="321"/>
      <c r="K346" s="321"/>
      <c r="L346" s="321"/>
      <c r="M346" s="321" t="s">
        <v>559</v>
      </c>
      <c r="N346" s="321"/>
      <c r="O346" s="321"/>
      <c r="P346" s="321" t="s">
        <v>199</v>
      </c>
      <c r="Q346" s="324"/>
      <c r="R346" s="324">
        <v>0.86699999999999999</v>
      </c>
      <c r="S346" s="324"/>
      <c r="T346" s="324"/>
      <c r="U346" s="324">
        <v>16</v>
      </c>
      <c r="V346" s="325">
        <f>+R346</f>
        <v>0.86699999999999999</v>
      </c>
      <c r="W346" s="325">
        <f t="shared" si="29"/>
        <v>16</v>
      </c>
      <c r="X346" s="326"/>
      <c r="Y346" s="326"/>
      <c r="Z346" s="326"/>
      <c r="AA346" s="326"/>
      <c r="AB346" s="326"/>
      <c r="AC346" s="326"/>
      <c r="AD346" s="326"/>
      <c r="AE346" s="326"/>
    </row>
    <row r="347" spans="1:31" s="269" customFormat="1">
      <c r="A347" s="321">
        <v>174</v>
      </c>
      <c r="B347" s="321" t="s">
        <v>193</v>
      </c>
      <c r="C347" s="321">
        <v>2009</v>
      </c>
      <c r="D347" s="322" t="s">
        <v>194</v>
      </c>
      <c r="E347" s="321" t="s">
        <v>122</v>
      </c>
      <c r="F347" s="323" t="s">
        <v>196</v>
      </c>
      <c r="G347" s="321" t="s">
        <v>202</v>
      </c>
      <c r="H347" s="321" t="s">
        <v>198</v>
      </c>
      <c r="I347" s="321"/>
      <c r="J347" s="321"/>
      <c r="K347" s="321"/>
      <c r="L347" s="321"/>
      <c r="M347" s="321" t="s">
        <v>203</v>
      </c>
      <c r="N347" s="321"/>
      <c r="O347" s="321"/>
      <c r="P347" s="321" t="s">
        <v>203</v>
      </c>
      <c r="Q347" s="324"/>
      <c r="R347" s="324">
        <v>0.95699999999999996</v>
      </c>
      <c r="S347" s="324"/>
      <c r="T347" s="324"/>
      <c r="U347" s="324">
        <v>10.4</v>
      </c>
      <c r="V347" s="325">
        <f>+R347</f>
        <v>0.95699999999999996</v>
      </c>
      <c r="W347" s="325">
        <f t="shared" si="29"/>
        <v>10.4</v>
      </c>
      <c r="X347" s="326"/>
      <c r="Y347" s="326"/>
      <c r="Z347" s="326"/>
      <c r="AA347" s="326"/>
      <c r="AB347" s="326"/>
      <c r="AC347" s="326"/>
      <c r="AD347" s="326"/>
      <c r="AE347" s="326"/>
    </row>
    <row r="348" spans="1:31" s="269" customFormat="1">
      <c r="A348" s="321">
        <v>174</v>
      </c>
      <c r="B348" s="321" t="s">
        <v>193</v>
      </c>
      <c r="C348" s="321">
        <v>2009</v>
      </c>
      <c r="D348" s="322" t="s">
        <v>194</v>
      </c>
      <c r="E348" s="321" t="s">
        <v>122</v>
      </c>
      <c r="F348" s="323" t="s">
        <v>196</v>
      </c>
      <c r="G348" s="321" t="s">
        <v>202</v>
      </c>
      <c r="H348" s="321" t="s">
        <v>198</v>
      </c>
      <c r="I348" s="321"/>
      <c r="J348" s="321"/>
      <c r="K348" s="321"/>
      <c r="L348" s="321"/>
      <c r="M348" s="321" t="s">
        <v>247</v>
      </c>
      <c r="N348" s="321"/>
      <c r="O348" s="321"/>
      <c r="P348" s="321" t="s">
        <v>247</v>
      </c>
      <c r="Q348" s="324"/>
      <c r="R348" s="324">
        <v>0.97099999999999997</v>
      </c>
      <c r="S348" s="324"/>
      <c r="T348" s="324"/>
      <c r="U348" s="324">
        <v>5.9</v>
      </c>
      <c r="V348" s="325">
        <f>+R348</f>
        <v>0.97099999999999997</v>
      </c>
      <c r="W348" s="325">
        <f t="shared" si="29"/>
        <v>5.9</v>
      </c>
      <c r="X348" s="326"/>
      <c r="Y348" s="326"/>
      <c r="Z348" s="326"/>
      <c r="AA348" s="326"/>
      <c r="AB348" s="326"/>
      <c r="AC348" s="326"/>
      <c r="AD348" s="326"/>
      <c r="AE348" s="326"/>
    </row>
    <row r="349" spans="1:31" s="265" customFormat="1">
      <c r="A349" s="270"/>
      <c r="B349" s="270"/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87"/>
      <c r="R349" s="287"/>
      <c r="S349" s="287"/>
      <c r="T349" s="287"/>
      <c r="U349" s="287"/>
      <c r="V349" s="287"/>
      <c r="W349" s="287"/>
      <c r="X349" s="270"/>
      <c r="Y349" s="270"/>
      <c r="Z349" s="270"/>
      <c r="AA349" s="270"/>
      <c r="AB349" s="270"/>
      <c r="AC349" s="270"/>
      <c r="AD349" s="270"/>
      <c r="AE349" s="270"/>
    </row>
    <row r="350" spans="1:31" s="265" customFormat="1">
      <c r="A350" s="270"/>
      <c r="B350" s="270"/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87"/>
      <c r="R350" s="287"/>
      <c r="S350" s="287"/>
      <c r="T350" s="287"/>
      <c r="U350" s="287"/>
      <c r="V350" s="287"/>
      <c r="W350" s="287"/>
      <c r="X350" s="270"/>
      <c r="Y350" s="270"/>
      <c r="Z350" s="270"/>
      <c r="AA350" s="270"/>
      <c r="AB350" s="270"/>
      <c r="AC350" s="270"/>
      <c r="AD350" s="270"/>
      <c r="AE350" s="270"/>
    </row>
    <row r="351" spans="1:31" s="265" customFormat="1">
      <c r="A351" s="279" t="s">
        <v>680</v>
      </c>
      <c r="B351" s="284"/>
      <c r="C351" s="284"/>
      <c r="D351" s="291"/>
      <c r="E351" s="292"/>
      <c r="F351" s="293"/>
      <c r="G351" s="284"/>
      <c r="H351" s="292"/>
      <c r="I351" s="292"/>
      <c r="J351" s="292"/>
      <c r="K351" s="292"/>
      <c r="L351" s="292"/>
      <c r="M351" s="293"/>
      <c r="N351" s="293"/>
      <c r="O351" s="293"/>
      <c r="P351" s="293"/>
      <c r="Q351" s="286"/>
      <c r="R351" s="294"/>
      <c r="S351" s="294"/>
      <c r="T351" s="294"/>
      <c r="U351" s="294"/>
      <c r="V351" s="287"/>
      <c r="W351" s="288"/>
      <c r="X351" s="270"/>
      <c r="Y351" s="270"/>
      <c r="Z351" s="270"/>
      <c r="AA351" s="270"/>
      <c r="AB351" s="270"/>
      <c r="AC351" s="270"/>
      <c r="AD351" s="270"/>
      <c r="AE351" s="270"/>
    </row>
    <row r="352" spans="1:31" s="269" customFormat="1">
      <c r="A352" s="321">
        <v>143</v>
      </c>
      <c r="B352" s="322" t="s">
        <v>119</v>
      </c>
      <c r="C352" s="321">
        <v>2002</v>
      </c>
      <c r="D352" s="322" t="s">
        <v>120</v>
      </c>
      <c r="E352" s="321" t="s">
        <v>122</v>
      </c>
      <c r="F352" s="321">
        <v>2002</v>
      </c>
      <c r="G352" s="321" t="s">
        <v>127</v>
      </c>
      <c r="H352" s="321" t="s">
        <v>20</v>
      </c>
      <c r="I352" s="321"/>
      <c r="J352" s="321"/>
      <c r="K352" s="321"/>
      <c r="L352" s="321"/>
      <c r="M352" s="321" t="s">
        <v>55</v>
      </c>
      <c r="N352" s="321" t="s">
        <v>126</v>
      </c>
      <c r="O352" s="321"/>
      <c r="P352" s="321"/>
      <c r="Q352" s="324"/>
      <c r="R352" s="324"/>
      <c r="S352" s="324"/>
      <c r="T352" s="324"/>
      <c r="U352" s="324">
        <v>33.5</v>
      </c>
      <c r="V352" s="325"/>
      <c r="W352" s="325">
        <f t="shared" ref="W352:W358" si="31">+U352</f>
        <v>33.5</v>
      </c>
      <c r="X352" s="326"/>
      <c r="Y352" s="326"/>
      <c r="Z352" s="326"/>
      <c r="AA352" s="326"/>
      <c r="AB352" s="326"/>
      <c r="AC352" s="326"/>
      <c r="AD352" s="326"/>
      <c r="AE352" s="326"/>
    </row>
    <row r="353" spans="1:31" s="269" customFormat="1">
      <c r="A353" s="321">
        <v>174</v>
      </c>
      <c r="B353" s="321" t="s">
        <v>193</v>
      </c>
      <c r="C353" s="321">
        <v>2009</v>
      </c>
      <c r="D353" s="322" t="s">
        <v>194</v>
      </c>
      <c r="E353" s="321" t="s">
        <v>122</v>
      </c>
      <c r="F353" s="323" t="s">
        <v>196</v>
      </c>
      <c r="G353" s="321" t="s">
        <v>212</v>
      </c>
      <c r="H353" s="321" t="s">
        <v>103</v>
      </c>
      <c r="I353" s="321"/>
      <c r="J353" s="321"/>
      <c r="K353" s="321"/>
      <c r="L353" s="322"/>
      <c r="M353" s="321" t="s">
        <v>233</v>
      </c>
      <c r="N353" s="321"/>
      <c r="O353" s="321"/>
      <c r="P353" s="321" t="s">
        <v>233</v>
      </c>
      <c r="Q353" s="324"/>
      <c r="R353" s="324">
        <v>0.92</v>
      </c>
      <c r="S353" s="324"/>
      <c r="T353" s="324"/>
      <c r="U353" s="324">
        <v>27.7</v>
      </c>
      <c r="V353" s="325">
        <f>+R353</f>
        <v>0.92</v>
      </c>
      <c r="W353" s="325">
        <f t="shared" si="31"/>
        <v>27.7</v>
      </c>
      <c r="X353" s="326"/>
      <c r="Y353" s="326"/>
      <c r="Z353" s="326"/>
      <c r="AA353" s="326"/>
      <c r="AB353" s="326"/>
      <c r="AC353" s="326"/>
      <c r="AD353" s="326"/>
      <c r="AE353" s="326"/>
    </row>
    <row r="354" spans="1:31" s="269" customFormat="1">
      <c r="A354" s="321">
        <v>174</v>
      </c>
      <c r="B354" s="321" t="s">
        <v>193</v>
      </c>
      <c r="C354" s="321">
        <v>2009</v>
      </c>
      <c r="D354" s="322" t="s">
        <v>194</v>
      </c>
      <c r="E354" s="321" t="s">
        <v>122</v>
      </c>
      <c r="F354" s="323" t="s">
        <v>196</v>
      </c>
      <c r="G354" s="321" t="s">
        <v>212</v>
      </c>
      <c r="H354" s="321" t="s">
        <v>103</v>
      </c>
      <c r="I354" s="321"/>
      <c r="J354" s="321"/>
      <c r="K354" s="321"/>
      <c r="L354" s="321" t="s">
        <v>225</v>
      </c>
      <c r="M354" s="321" t="s">
        <v>225</v>
      </c>
      <c r="N354" s="321"/>
      <c r="O354" s="321"/>
      <c r="P354" s="321" t="s">
        <v>225</v>
      </c>
      <c r="Q354" s="324"/>
      <c r="R354" s="324">
        <v>0.92</v>
      </c>
      <c r="S354" s="324"/>
      <c r="T354" s="324"/>
      <c r="U354" s="324">
        <v>18.100000000000001</v>
      </c>
      <c r="V354" s="325">
        <f>+R354</f>
        <v>0.92</v>
      </c>
      <c r="W354" s="325">
        <f t="shared" si="31"/>
        <v>18.100000000000001</v>
      </c>
      <c r="X354" s="326"/>
      <c r="Y354" s="326"/>
      <c r="Z354" s="326"/>
      <c r="AA354" s="326"/>
      <c r="AB354" s="326"/>
      <c r="AC354" s="326"/>
      <c r="AD354" s="326"/>
      <c r="AE354" s="326"/>
    </row>
    <row r="355" spans="1:31" s="269" customFormat="1">
      <c r="A355" s="321">
        <v>143</v>
      </c>
      <c r="B355" s="322" t="s">
        <v>119</v>
      </c>
      <c r="C355" s="321">
        <v>2002</v>
      </c>
      <c r="D355" s="322" t="s">
        <v>120</v>
      </c>
      <c r="E355" s="321" t="s">
        <v>122</v>
      </c>
      <c r="F355" s="321">
        <v>2002</v>
      </c>
      <c r="G355" s="321" t="s">
        <v>128</v>
      </c>
      <c r="H355" s="321" t="s">
        <v>20</v>
      </c>
      <c r="I355" s="321"/>
      <c r="J355" s="321"/>
      <c r="K355" s="321"/>
      <c r="L355" s="321" t="s">
        <v>537</v>
      </c>
      <c r="M355" s="321" t="s">
        <v>537</v>
      </c>
      <c r="N355" s="321" t="s">
        <v>126</v>
      </c>
      <c r="O355" s="321"/>
      <c r="P355" s="321"/>
      <c r="Q355" s="324"/>
      <c r="R355" s="324"/>
      <c r="S355" s="324"/>
      <c r="T355" s="324"/>
      <c r="U355" s="324">
        <v>11.2</v>
      </c>
      <c r="V355" s="325"/>
      <c r="W355" s="325">
        <f t="shared" si="31"/>
        <v>11.2</v>
      </c>
      <c r="X355" s="326"/>
      <c r="Y355" s="326"/>
      <c r="Z355" s="326"/>
      <c r="AA355" s="326"/>
      <c r="AB355" s="326"/>
      <c r="AC355" s="326"/>
      <c r="AD355" s="326"/>
      <c r="AE355" s="326"/>
    </row>
    <row r="356" spans="1:31" s="269" customFormat="1">
      <c r="A356" s="321">
        <v>174</v>
      </c>
      <c r="B356" s="321" t="s">
        <v>193</v>
      </c>
      <c r="C356" s="321">
        <v>2009</v>
      </c>
      <c r="D356" s="322" t="s">
        <v>194</v>
      </c>
      <c r="E356" s="321" t="s">
        <v>122</v>
      </c>
      <c r="F356" s="323" t="s">
        <v>196</v>
      </c>
      <c r="G356" s="321" t="s">
        <v>212</v>
      </c>
      <c r="H356" s="321" t="s">
        <v>103</v>
      </c>
      <c r="I356" s="321"/>
      <c r="J356" s="321"/>
      <c r="K356" s="321"/>
      <c r="L356" s="321" t="s">
        <v>603</v>
      </c>
      <c r="M356" s="321" t="s">
        <v>213</v>
      </c>
      <c r="N356" s="321"/>
      <c r="O356" s="321"/>
      <c r="P356" s="321" t="s">
        <v>213</v>
      </c>
      <c r="Q356" s="324"/>
      <c r="R356" s="324">
        <v>0.90600000000000003</v>
      </c>
      <c r="S356" s="324"/>
      <c r="T356" s="324"/>
      <c r="U356" s="324">
        <v>42.9</v>
      </c>
      <c r="V356" s="325">
        <f>+R356</f>
        <v>0.90600000000000003</v>
      </c>
      <c r="W356" s="325">
        <f t="shared" si="31"/>
        <v>42.9</v>
      </c>
      <c r="X356" s="326"/>
      <c r="Y356" s="326"/>
      <c r="Z356" s="326"/>
      <c r="AA356" s="326"/>
      <c r="AB356" s="326"/>
      <c r="AC356" s="326"/>
      <c r="AD356" s="326"/>
      <c r="AE356" s="326"/>
    </row>
    <row r="357" spans="1:31" s="269" customFormat="1">
      <c r="A357" s="281"/>
      <c r="B357" s="281" t="s">
        <v>384</v>
      </c>
      <c r="C357" s="282">
        <v>1996</v>
      </c>
      <c r="D357" s="281"/>
      <c r="E357" s="327" t="s">
        <v>122</v>
      </c>
      <c r="F357" s="281"/>
      <c r="G357" s="282"/>
      <c r="H357" s="281"/>
      <c r="I357" s="281"/>
      <c r="J357" s="281"/>
      <c r="K357" s="281"/>
      <c r="L357" s="281"/>
      <c r="M357" s="282"/>
      <c r="N357" s="281" t="s">
        <v>379</v>
      </c>
      <c r="O357" s="281"/>
      <c r="P357" s="281"/>
      <c r="Q357" s="325"/>
      <c r="R357" s="283">
        <v>0.96099999999999997</v>
      </c>
      <c r="S357" s="325"/>
      <c r="T357" s="325"/>
      <c r="U357" s="283">
        <v>5.93</v>
      </c>
      <c r="V357" s="325">
        <f>+R357</f>
        <v>0.96099999999999997</v>
      </c>
      <c r="W357" s="325">
        <f t="shared" si="31"/>
        <v>5.93</v>
      </c>
      <c r="X357" s="326"/>
      <c r="Y357" s="326"/>
      <c r="Z357" s="326"/>
      <c r="AA357" s="326"/>
      <c r="AB357" s="326"/>
      <c r="AC357" s="326"/>
      <c r="AD357" s="326"/>
      <c r="AE357" s="326"/>
    </row>
    <row r="358" spans="1:31" s="269" customFormat="1">
      <c r="A358" s="281"/>
      <c r="B358" s="281" t="s">
        <v>384</v>
      </c>
      <c r="C358" s="282">
        <v>1996</v>
      </c>
      <c r="D358" s="281"/>
      <c r="E358" s="327" t="s">
        <v>122</v>
      </c>
      <c r="F358" s="281"/>
      <c r="G358" s="282"/>
      <c r="H358" s="281"/>
      <c r="I358" s="281"/>
      <c r="J358" s="281"/>
      <c r="K358" s="281"/>
      <c r="L358" s="281"/>
      <c r="M358" s="282" t="s">
        <v>534</v>
      </c>
      <c r="N358" s="281" t="s">
        <v>380</v>
      </c>
      <c r="O358" s="281"/>
      <c r="P358" s="281"/>
      <c r="Q358" s="325"/>
      <c r="R358" s="283">
        <v>0.96</v>
      </c>
      <c r="S358" s="325"/>
      <c r="T358" s="325"/>
      <c r="U358" s="283">
        <v>30.4</v>
      </c>
      <c r="V358" s="325">
        <f>+R358</f>
        <v>0.96</v>
      </c>
      <c r="W358" s="325">
        <f t="shared" si="31"/>
        <v>30.4</v>
      </c>
      <c r="X358" s="326"/>
      <c r="Y358" s="326"/>
      <c r="Z358" s="326"/>
      <c r="AA358" s="326"/>
      <c r="AB358" s="326"/>
      <c r="AC358" s="326"/>
      <c r="AD358" s="326"/>
      <c r="AE358" s="326"/>
    </row>
    <row r="359" spans="1:31" s="265" customFormat="1">
      <c r="A359" s="272"/>
      <c r="B359" s="273"/>
      <c r="C359" s="273"/>
      <c r="D359" s="272"/>
      <c r="E359" s="284"/>
      <c r="F359" s="272"/>
      <c r="G359" s="274"/>
      <c r="H359" s="292"/>
      <c r="I359" s="292"/>
      <c r="J359" s="292"/>
      <c r="K359" s="292"/>
      <c r="L359" s="292"/>
      <c r="M359" s="276"/>
      <c r="N359" s="273"/>
      <c r="O359" s="272"/>
      <c r="P359" s="273"/>
      <c r="Q359" s="298"/>
      <c r="R359" s="275"/>
      <c r="S359" s="298"/>
      <c r="T359" s="298"/>
      <c r="U359" s="275"/>
      <c r="V359" s="287"/>
      <c r="W359" s="288"/>
      <c r="X359" s="270"/>
      <c r="Y359" s="270"/>
      <c r="Z359" s="270"/>
      <c r="AA359" s="270"/>
      <c r="AB359" s="270"/>
      <c r="AC359" s="270"/>
      <c r="AD359" s="270"/>
      <c r="AE359" s="270"/>
    </row>
    <row r="360" spans="1:31" s="265" customFormat="1">
      <c r="A360" s="279" t="s">
        <v>680</v>
      </c>
      <c r="B360" s="273"/>
      <c r="C360" s="273"/>
      <c r="D360" s="272"/>
      <c r="E360" s="284"/>
      <c r="F360" s="272"/>
      <c r="G360" s="274"/>
      <c r="H360" s="292"/>
      <c r="I360" s="292"/>
      <c r="J360" s="292"/>
      <c r="K360" s="292"/>
      <c r="L360" s="292"/>
      <c r="M360" s="276"/>
      <c r="N360" s="273"/>
      <c r="O360" s="272"/>
      <c r="P360" s="273"/>
      <c r="Q360" s="298"/>
      <c r="R360" s="275"/>
      <c r="S360" s="298"/>
      <c r="T360" s="298"/>
      <c r="U360" s="275"/>
      <c r="V360" s="287"/>
      <c r="W360" s="288"/>
      <c r="X360" s="270"/>
      <c r="Y360" s="270"/>
      <c r="Z360" s="270"/>
      <c r="AA360" s="270"/>
      <c r="AB360" s="270"/>
      <c r="AC360" s="270"/>
      <c r="AD360" s="270"/>
      <c r="AE360" s="270"/>
    </row>
    <row r="361" spans="1:31" s="265" customFormat="1">
      <c r="A361" s="284">
        <v>121</v>
      </c>
      <c r="B361" s="285" t="s">
        <v>98</v>
      </c>
      <c r="C361" s="285">
        <v>2002</v>
      </c>
      <c r="D361" s="285" t="s">
        <v>99</v>
      </c>
      <c r="E361" s="284" t="s">
        <v>101</v>
      </c>
      <c r="F361" s="284">
        <v>2002</v>
      </c>
      <c r="G361" s="284" t="s">
        <v>107</v>
      </c>
      <c r="H361" s="284" t="s">
        <v>391</v>
      </c>
      <c r="I361" s="284"/>
      <c r="J361" s="284"/>
      <c r="K361" s="284"/>
      <c r="L361" s="284" t="s">
        <v>600</v>
      </c>
      <c r="M361" s="284" t="s">
        <v>589</v>
      </c>
      <c r="N361" s="309" t="s">
        <v>108</v>
      </c>
      <c r="O361" s="284" t="s">
        <v>109</v>
      </c>
      <c r="P361" s="284" t="s">
        <v>110</v>
      </c>
      <c r="Q361" s="286"/>
      <c r="R361" s="286"/>
      <c r="S361" s="286"/>
      <c r="T361" s="286"/>
      <c r="U361" s="286">
        <v>15.1</v>
      </c>
      <c r="V361" s="287"/>
      <c r="W361" s="288">
        <f>+U361</f>
        <v>15.1</v>
      </c>
      <c r="X361" s="270"/>
      <c r="Y361" s="270"/>
      <c r="Z361" s="270"/>
      <c r="AA361" s="270"/>
      <c r="AB361" s="270"/>
      <c r="AC361" s="270"/>
      <c r="AD361" s="270"/>
      <c r="AE361" s="270"/>
    </row>
    <row r="362" spans="1:31" s="265" customFormat="1">
      <c r="A362" s="284">
        <v>121</v>
      </c>
      <c r="B362" s="285" t="s">
        <v>98</v>
      </c>
      <c r="C362" s="285">
        <v>2002</v>
      </c>
      <c r="D362" s="285" t="s">
        <v>99</v>
      </c>
      <c r="E362" s="284" t="s">
        <v>101</v>
      </c>
      <c r="F362" s="284">
        <v>2002</v>
      </c>
      <c r="G362" s="284" t="s">
        <v>111</v>
      </c>
      <c r="H362" s="284" t="s">
        <v>103</v>
      </c>
      <c r="I362" s="284"/>
      <c r="J362" s="284"/>
      <c r="K362" s="284"/>
      <c r="L362" s="284" t="s">
        <v>600</v>
      </c>
      <c r="M362" s="284" t="s">
        <v>560</v>
      </c>
      <c r="N362" s="309" t="s">
        <v>112</v>
      </c>
      <c r="O362" s="284" t="s">
        <v>113</v>
      </c>
      <c r="P362" s="284" t="s">
        <v>114</v>
      </c>
      <c r="Q362" s="286"/>
      <c r="R362" s="286"/>
      <c r="S362" s="286"/>
      <c r="T362" s="286"/>
      <c r="U362" s="286">
        <v>6.6</v>
      </c>
      <c r="V362" s="287"/>
      <c r="W362" s="288">
        <f>+U362</f>
        <v>6.6</v>
      </c>
      <c r="X362" s="270"/>
      <c r="Y362" s="270"/>
      <c r="Z362" s="270"/>
      <c r="AA362" s="270"/>
      <c r="AB362" s="270"/>
      <c r="AC362" s="270"/>
      <c r="AD362" s="270"/>
      <c r="AE362" s="270"/>
    </row>
    <row r="363" spans="1:31" s="265" customFormat="1">
      <c r="A363" s="284">
        <v>121</v>
      </c>
      <c r="B363" s="285" t="s">
        <v>98</v>
      </c>
      <c r="C363" s="285">
        <v>2002</v>
      </c>
      <c r="D363" s="285" t="s">
        <v>99</v>
      </c>
      <c r="E363" s="284" t="s">
        <v>101</v>
      </c>
      <c r="F363" s="284">
        <v>2002</v>
      </c>
      <c r="G363" s="284" t="s">
        <v>102</v>
      </c>
      <c r="H363" s="284" t="s">
        <v>103</v>
      </c>
      <c r="I363" s="284"/>
      <c r="J363" s="284"/>
      <c r="K363" s="284"/>
      <c r="L363" s="284" t="s">
        <v>600</v>
      </c>
      <c r="M363" s="284" t="s">
        <v>560</v>
      </c>
      <c r="N363" s="284" t="s">
        <v>104</v>
      </c>
      <c r="O363" s="284" t="s">
        <v>105</v>
      </c>
      <c r="P363" s="284" t="s">
        <v>106</v>
      </c>
      <c r="Q363" s="286"/>
      <c r="R363" s="286"/>
      <c r="S363" s="286"/>
      <c r="T363" s="286"/>
      <c r="U363" s="286">
        <v>11.3</v>
      </c>
      <c r="V363" s="287"/>
      <c r="W363" s="288">
        <f>+U363</f>
        <v>11.3</v>
      </c>
      <c r="X363" s="270"/>
      <c r="Y363" s="270"/>
      <c r="Z363" s="270"/>
      <c r="AA363" s="270"/>
      <c r="AB363" s="270"/>
      <c r="AC363" s="270"/>
      <c r="AD363" s="270"/>
      <c r="AE363" s="270"/>
    </row>
    <row r="364" spans="1:31" s="265" customFormat="1">
      <c r="A364" s="284">
        <v>121</v>
      </c>
      <c r="B364" s="285" t="s">
        <v>98</v>
      </c>
      <c r="C364" s="285">
        <v>2002</v>
      </c>
      <c r="D364" s="285" t="s">
        <v>99</v>
      </c>
      <c r="E364" s="284" t="s">
        <v>101</v>
      </c>
      <c r="F364" s="284">
        <v>2002</v>
      </c>
      <c r="G364" s="284" t="s">
        <v>115</v>
      </c>
      <c r="H364" s="284" t="s">
        <v>103</v>
      </c>
      <c r="I364" s="284"/>
      <c r="J364" s="284"/>
      <c r="K364" s="284"/>
      <c r="L364" s="284" t="s">
        <v>600</v>
      </c>
      <c r="M364" s="284" t="s">
        <v>561</v>
      </c>
      <c r="N364" s="284" t="s">
        <v>736</v>
      </c>
      <c r="O364" s="284" t="s">
        <v>737</v>
      </c>
      <c r="P364" s="284" t="s">
        <v>118</v>
      </c>
      <c r="Q364" s="286"/>
      <c r="R364" s="286"/>
      <c r="S364" s="286"/>
      <c r="T364" s="286"/>
      <c r="U364" s="286">
        <v>15.8</v>
      </c>
      <c r="V364" s="287"/>
      <c r="W364" s="288">
        <f>+U364</f>
        <v>15.8</v>
      </c>
      <c r="X364" s="270"/>
      <c r="Y364" s="270"/>
      <c r="Z364" s="270"/>
      <c r="AA364" s="270"/>
      <c r="AB364" s="270"/>
      <c r="AC364" s="270"/>
      <c r="AD364" s="270"/>
      <c r="AE364" s="270"/>
    </row>
    <row r="365" spans="1:31" s="265" customFormat="1">
      <c r="A365" s="284"/>
      <c r="B365" s="285"/>
      <c r="C365" s="285"/>
      <c r="D365" s="285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6"/>
      <c r="R365" s="286"/>
      <c r="S365" s="286"/>
      <c r="T365" s="286"/>
      <c r="U365" s="286"/>
      <c r="V365" s="287"/>
      <c r="W365" s="288"/>
      <c r="X365" s="270"/>
      <c r="Y365" s="270"/>
      <c r="Z365" s="270"/>
      <c r="AA365" s="270"/>
      <c r="AB365" s="270"/>
      <c r="AC365" s="270"/>
      <c r="AD365" s="270"/>
      <c r="AE365" s="270"/>
    </row>
    <row r="366" spans="1:31" s="265" customFormat="1">
      <c r="A366" s="279" t="s">
        <v>680</v>
      </c>
      <c r="B366" s="270"/>
      <c r="C366" s="270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87"/>
      <c r="R366" s="287"/>
      <c r="S366" s="287"/>
      <c r="T366" s="287"/>
      <c r="U366" s="287"/>
      <c r="V366" s="287"/>
      <c r="W366" s="287"/>
      <c r="X366" s="270"/>
      <c r="Y366" s="270"/>
      <c r="Z366" s="270"/>
      <c r="AA366" s="270"/>
      <c r="AB366" s="270"/>
      <c r="AC366" s="270"/>
      <c r="AD366" s="270"/>
      <c r="AE366" s="270"/>
    </row>
    <row r="367" spans="1:31" s="269" customFormat="1">
      <c r="A367" s="321">
        <v>174</v>
      </c>
      <c r="B367" s="321" t="s">
        <v>193</v>
      </c>
      <c r="C367" s="321">
        <v>2009</v>
      </c>
      <c r="D367" s="322" t="s">
        <v>194</v>
      </c>
      <c r="E367" s="321" t="s">
        <v>122</v>
      </c>
      <c r="F367" s="323" t="s">
        <v>196</v>
      </c>
      <c r="G367" s="321" t="s">
        <v>205</v>
      </c>
      <c r="H367" s="321" t="s">
        <v>60</v>
      </c>
      <c r="I367" s="321"/>
      <c r="J367" s="321"/>
      <c r="K367" s="321"/>
      <c r="L367" s="321" t="s">
        <v>606</v>
      </c>
      <c r="M367" s="321" t="s">
        <v>542</v>
      </c>
      <c r="N367" s="321"/>
      <c r="O367" s="321"/>
      <c r="P367" s="321" t="s">
        <v>206</v>
      </c>
      <c r="Q367" s="324"/>
      <c r="R367" s="324">
        <v>0.91400000000000003</v>
      </c>
      <c r="S367" s="324"/>
      <c r="T367" s="324"/>
      <c r="U367" s="324">
        <v>6.5</v>
      </c>
      <c r="V367" s="325">
        <f t="shared" ref="V367:V373" si="32">+R367</f>
        <v>0.91400000000000003</v>
      </c>
      <c r="W367" s="325">
        <f t="shared" ref="W367:W373" si="33">+U367</f>
        <v>6.5</v>
      </c>
      <c r="X367" s="326"/>
      <c r="Y367" s="326"/>
      <c r="Z367" s="326"/>
      <c r="AA367" s="326"/>
      <c r="AB367" s="326"/>
      <c r="AC367" s="326"/>
      <c r="AD367" s="326"/>
      <c r="AE367" s="326"/>
    </row>
    <row r="368" spans="1:31" s="269" customFormat="1">
      <c r="A368" s="321">
        <v>174</v>
      </c>
      <c r="B368" s="321" t="s">
        <v>193</v>
      </c>
      <c r="C368" s="321">
        <v>2009</v>
      </c>
      <c r="D368" s="322" t="s">
        <v>194</v>
      </c>
      <c r="E368" s="321" t="s">
        <v>122</v>
      </c>
      <c r="F368" s="323" t="s">
        <v>196</v>
      </c>
      <c r="G368" s="321" t="s">
        <v>205</v>
      </c>
      <c r="H368" s="321" t="s">
        <v>60</v>
      </c>
      <c r="I368" s="321"/>
      <c r="J368" s="321"/>
      <c r="K368" s="321"/>
      <c r="L368" s="321" t="s">
        <v>606</v>
      </c>
      <c r="M368" s="321" t="s">
        <v>543</v>
      </c>
      <c r="N368" s="321"/>
      <c r="O368" s="321"/>
      <c r="P368" s="321" t="s">
        <v>221</v>
      </c>
      <c r="Q368" s="324"/>
      <c r="R368" s="324">
        <v>0.91300000000000003</v>
      </c>
      <c r="S368" s="324"/>
      <c r="T368" s="324"/>
      <c r="U368" s="324">
        <v>7.8</v>
      </c>
      <c r="V368" s="325">
        <f t="shared" si="32"/>
        <v>0.91300000000000003</v>
      </c>
      <c r="W368" s="325">
        <f t="shared" si="33"/>
        <v>7.8</v>
      </c>
      <c r="X368" s="326"/>
      <c r="Y368" s="326"/>
      <c r="Z368" s="326"/>
      <c r="AA368" s="326"/>
      <c r="AB368" s="326"/>
      <c r="AC368" s="326"/>
      <c r="AD368" s="326"/>
      <c r="AE368" s="326"/>
    </row>
    <row r="369" spans="1:31" s="269" customFormat="1">
      <c r="A369" s="321">
        <v>174</v>
      </c>
      <c r="B369" s="321" t="s">
        <v>193</v>
      </c>
      <c r="C369" s="321">
        <v>2009</v>
      </c>
      <c r="D369" s="322" t="s">
        <v>194</v>
      </c>
      <c r="E369" s="321" t="s">
        <v>122</v>
      </c>
      <c r="F369" s="323" t="s">
        <v>196</v>
      </c>
      <c r="G369" s="321" t="s">
        <v>205</v>
      </c>
      <c r="H369" s="321" t="s">
        <v>60</v>
      </c>
      <c r="I369" s="321"/>
      <c r="J369" s="321"/>
      <c r="K369" s="321"/>
      <c r="L369" s="321" t="s">
        <v>606</v>
      </c>
      <c r="M369" s="321" t="s">
        <v>544</v>
      </c>
      <c r="N369" s="321"/>
      <c r="O369" s="321"/>
      <c r="P369" s="321" t="s">
        <v>227</v>
      </c>
      <c r="Q369" s="324"/>
      <c r="R369" s="324">
        <v>0.89900000000000002</v>
      </c>
      <c r="S369" s="324"/>
      <c r="T369" s="324"/>
      <c r="U369" s="324">
        <v>23.5</v>
      </c>
      <c r="V369" s="325">
        <f t="shared" si="32"/>
        <v>0.89900000000000002</v>
      </c>
      <c r="W369" s="325">
        <f t="shared" si="33"/>
        <v>23.5</v>
      </c>
      <c r="X369" s="326"/>
      <c r="Y369" s="326"/>
      <c r="Z369" s="326"/>
      <c r="AA369" s="326"/>
      <c r="AB369" s="326"/>
      <c r="AC369" s="326"/>
      <c r="AD369" s="326"/>
      <c r="AE369" s="326"/>
    </row>
    <row r="370" spans="1:31" s="269" customFormat="1">
      <c r="A370" s="321">
        <v>174</v>
      </c>
      <c r="B370" s="321" t="s">
        <v>193</v>
      </c>
      <c r="C370" s="321">
        <v>2009</v>
      </c>
      <c r="D370" s="322" t="s">
        <v>194</v>
      </c>
      <c r="E370" s="321" t="s">
        <v>122</v>
      </c>
      <c r="F370" s="323" t="s">
        <v>196</v>
      </c>
      <c r="G370" s="321" t="s">
        <v>239</v>
      </c>
      <c r="H370" s="321" t="s">
        <v>103</v>
      </c>
      <c r="I370" s="321"/>
      <c r="J370" s="321"/>
      <c r="K370" s="321"/>
      <c r="L370" s="321" t="s">
        <v>607</v>
      </c>
      <c r="M370" s="321" t="s">
        <v>556</v>
      </c>
      <c r="N370" s="321"/>
      <c r="O370" s="321"/>
      <c r="P370" s="321" t="s">
        <v>240</v>
      </c>
      <c r="Q370" s="324"/>
      <c r="R370" s="324">
        <v>0.88900000000000001</v>
      </c>
      <c r="S370" s="324"/>
      <c r="T370" s="324"/>
      <c r="U370" s="324">
        <v>29</v>
      </c>
      <c r="V370" s="325">
        <f t="shared" si="32"/>
        <v>0.88900000000000001</v>
      </c>
      <c r="W370" s="325">
        <f t="shared" si="33"/>
        <v>29</v>
      </c>
      <c r="X370" s="326"/>
      <c r="Y370" s="326"/>
      <c r="Z370" s="326"/>
      <c r="AA370" s="326"/>
      <c r="AB370" s="326"/>
      <c r="AC370" s="326"/>
      <c r="AD370" s="326"/>
      <c r="AE370" s="326"/>
    </row>
    <row r="371" spans="1:31" s="269" customFormat="1">
      <c r="A371" s="321">
        <v>174</v>
      </c>
      <c r="B371" s="321" t="s">
        <v>193</v>
      </c>
      <c r="C371" s="321">
        <v>2009</v>
      </c>
      <c r="D371" s="322" t="s">
        <v>194</v>
      </c>
      <c r="E371" s="321" t="s">
        <v>122</v>
      </c>
      <c r="F371" s="323" t="s">
        <v>196</v>
      </c>
      <c r="G371" s="321" t="s">
        <v>216</v>
      </c>
      <c r="H371" s="321" t="s">
        <v>217</v>
      </c>
      <c r="I371" s="321"/>
      <c r="J371" s="321"/>
      <c r="K371" s="321"/>
      <c r="L371" s="321" t="s">
        <v>607</v>
      </c>
      <c r="M371" s="321" t="s">
        <v>557</v>
      </c>
      <c r="N371" s="321"/>
      <c r="O371" s="321"/>
      <c r="P371" s="321" t="s">
        <v>218</v>
      </c>
      <c r="Q371" s="324"/>
      <c r="R371" s="324">
        <v>0.93500000000000005</v>
      </c>
      <c r="S371" s="324"/>
      <c r="T371" s="324"/>
      <c r="U371" s="324">
        <v>3.4</v>
      </c>
      <c r="V371" s="325">
        <f t="shared" si="32"/>
        <v>0.93500000000000005</v>
      </c>
      <c r="W371" s="325">
        <f t="shared" si="33"/>
        <v>3.4</v>
      </c>
      <c r="X371" s="326"/>
      <c r="Y371" s="326"/>
      <c r="Z371" s="326"/>
      <c r="AA371" s="326"/>
      <c r="AB371" s="326"/>
      <c r="AC371" s="326"/>
      <c r="AD371" s="326"/>
      <c r="AE371" s="326"/>
    </row>
    <row r="372" spans="1:31" s="269" customFormat="1">
      <c r="A372" s="321">
        <v>174</v>
      </c>
      <c r="B372" s="321" t="s">
        <v>193</v>
      </c>
      <c r="C372" s="321">
        <v>2009</v>
      </c>
      <c r="D372" s="322" t="s">
        <v>194</v>
      </c>
      <c r="E372" s="321" t="s">
        <v>122</v>
      </c>
      <c r="F372" s="323" t="s">
        <v>196</v>
      </c>
      <c r="G372" s="321" t="s">
        <v>216</v>
      </c>
      <c r="H372" s="321" t="s">
        <v>217</v>
      </c>
      <c r="I372" s="321"/>
      <c r="J372" s="321"/>
      <c r="K372" s="321"/>
      <c r="L372" s="321" t="s">
        <v>607</v>
      </c>
      <c r="M372" s="321" t="s">
        <v>558</v>
      </c>
      <c r="N372" s="321"/>
      <c r="O372" s="321"/>
      <c r="P372" s="321" t="s">
        <v>245</v>
      </c>
      <c r="Q372" s="324"/>
      <c r="R372" s="324">
        <v>0.95599999999999996</v>
      </c>
      <c r="S372" s="324"/>
      <c r="T372" s="324"/>
      <c r="U372" s="324">
        <v>4.2</v>
      </c>
      <c r="V372" s="325">
        <f t="shared" si="32"/>
        <v>0.95599999999999996</v>
      </c>
      <c r="W372" s="325">
        <f t="shared" si="33"/>
        <v>4.2</v>
      </c>
      <c r="X372" s="326"/>
      <c r="Y372" s="326"/>
      <c r="Z372" s="326"/>
      <c r="AA372" s="326"/>
      <c r="AB372" s="326"/>
      <c r="AC372" s="326"/>
      <c r="AD372" s="326"/>
      <c r="AE372" s="326"/>
    </row>
    <row r="373" spans="1:31" s="269" customFormat="1">
      <c r="A373" s="281"/>
      <c r="B373" s="281" t="s">
        <v>384</v>
      </c>
      <c r="C373" s="282">
        <v>1996</v>
      </c>
      <c r="D373" s="281"/>
      <c r="E373" s="327" t="s">
        <v>122</v>
      </c>
      <c r="F373" s="281"/>
      <c r="G373" s="282"/>
      <c r="H373" s="281"/>
      <c r="I373" s="281"/>
      <c r="J373" s="281"/>
      <c r="K373" s="281"/>
      <c r="L373" s="321" t="s">
        <v>607</v>
      </c>
      <c r="M373" s="282" t="s">
        <v>556</v>
      </c>
      <c r="N373" s="281" t="s">
        <v>378</v>
      </c>
      <c r="O373" s="281"/>
      <c r="P373" s="281"/>
      <c r="Q373" s="325"/>
      <c r="R373" s="283">
        <v>0.96</v>
      </c>
      <c r="S373" s="325"/>
      <c r="T373" s="325"/>
      <c r="U373" s="283">
        <v>2.3199999999999998</v>
      </c>
      <c r="V373" s="325">
        <f t="shared" si="32"/>
        <v>0.96</v>
      </c>
      <c r="W373" s="325">
        <f t="shared" si="33"/>
        <v>2.3199999999999998</v>
      </c>
      <c r="X373" s="326"/>
      <c r="Y373" s="326"/>
      <c r="Z373" s="326"/>
      <c r="AA373" s="326"/>
      <c r="AB373" s="326"/>
      <c r="AC373" s="326"/>
      <c r="AD373" s="326"/>
      <c r="AE373" s="326"/>
    </row>
    <row r="374" spans="1:31" s="265" customFormat="1">
      <c r="A374" s="272"/>
      <c r="B374" s="272"/>
      <c r="C374" s="273"/>
      <c r="D374" s="272"/>
      <c r="E374" s="289"/>
      <c r="F374" s="272"/>
      <c r="G374" s="273"/>
      <c r="H374" s="272"/>
      <c r="I374" s="272"/>
      <c r="J374" s="272"/>
      <c r="K374" s="272"/>
      <c r="L374" s="272"/>
      <c r="M374" s="273"/>
      <c r="N374" s="272"/>
      <c r="O374" s="272"/>
      <c r="P374" s="272"/>
      <c r="Q374" s="298"/>
      <c r="R374" s="277"/>
      <c r="S374" s="298"/>
      <c r="T374" s="298"/>
      <c r="U374" s="277"/>
      <c r="V374" s="287"/>
      <c r="W374" s="288"/>
      <c r="X374" s="270"/>
      <c r="Y374" s="270"/>
      <c r="Z374" s="270"/>
      <c r="AA374" s="270"/>
      <c r="AB374" s="270"/>
      <c r="AC374" s="270"/>
      <c r="AD374" s="270"/>
      <c r="AE374" s="270"/>
    </row>
    <row r="375" spans="1:31" s="265" customFormat="1">
      <c r="A375" s="279" t="s">
        <v>680</v>
      </c>
      <c r="B375" s="270"/>
      <c r="C375" s="270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87"/>
      <c r="R375" s="287"/>
      <c r="S375" s="287"/>
      <c r="T375" s="287"/>
      <c r="U375" s="287"/>
      <c r="V375" s="287"/>
      <c r="W375" s="287"/>
      <c r="X375" s="270"/>
      <c r="Y375" s="270"/>
      <c r="Z375" s="270"/>
      <c r="AA375" s="270"/>
      <c r="AB375" s="270"/>
      <c r="AC375" s="270"/>
      <c r="AD375" s="270"/>
      <c r="AE375" s="270"/>
    </row>
    <row r="376" spans="1:31" s="265" customFormat="1">
      <c r="A376" s="272"/>
      <c r="B376" s="273" t="s">
        <v>384</v>
      </c>
      <c r="C376" s="273">
        <v>1996</v>
      </c>
      <c r="D376" s="272"/>
      <c r="E376" s="289" t="s">
        <v>122</v>
      </c>
      <c r="F376" s="272"/>
      <c r="G376" s="273"/>
      <c r="H376" s="272"/>
      <c r="I376" s="272"/>
      <c r="J376" s="272"/>
      <c r="K376" s="272"/>
      <c r="L376" s="272"/>
      <c r="M376" s="273" t="s">
        <v>551</v>
      </c>
      <c r="N376" s="272" t="s">
        <v>377</v>
      </c>
      <c r="O376" s="272"/>
      <c r="P376" s="272"/>
      <c r="Q376" s="298"/>
      <c r="R376" s="277">
        <v>0.97299999999999998</v>
      </c>
      <c r="S376" s="298"/>
      <c r="T376" s="298"/>
      <c r="U376" s="277">
        <v>1.48</v>
      </c>
      <c r="V376" s="287">
        <f>+R376</f>
        <v>0.97299999999999998</v>
      </c>
      <c r="W376" s="288">
        <f>+U376</f>
        <v>1.48</v>
      </c>
      <c r="X376" s="270"/>
      <c r="Y376" s="270"/>
      <c r="Z376" s="270"/>
      <c r="AA376" s="270"/>
      <c r="AB376" s="270"/>
      <c r="AC376" s="270"/>
      <c r="AD376" s="270"/>
      <c r="AE376" s="270"/>
    </row>
    <row r="377" spans="1:31" s="265" customFormat="1">
      <c r="A377" s="270"/>
      <c r="B377" s="270"/>
      <c r="C377" s="270"/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87"/>
      <c r="R377" s="287"/>
      <c r="S377" s="287"/>
      <c r="T377" s="287"/>
      <c r="U377" s="287"/>
      <c r="V377" s="287"/>
      <c r="W377" s="287"/>
      <c r="X377" s="270"/>
      <c r="Y377" s="270"/>
      <c r="Z377" s="270"/>
      <c r="AA377" s="270"/>
      <c r="AB377" s="270"/>
      <c r="AC377" s="270"/>
      <c r="AD377" s="270"/>
      <c r="AE377" s="270"/>
    </row>
    <row r="378" spans="1:31" s="265" customFormat="1">
      <c r="A378" s="270" t="s">
        <v>707</v>
      </c>
      <c r="B378" s="270"/>
      <c r="C378" s="270"/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87"/>
      <c r="R378" s="287"/>
      <c r="S378" s="287"/>
      <c r="T378" s="287"/>
      <c r="U378" s="287"/>
      <c r="V378" s="287"/>
      <c r="W378" s="287"/>
      <c r="X378" s="270"/>
      <c r="Y378" s="270"/>
      <c r="Z378" s="270"/>
      <c r="AA378" s="270"/>
      <c r="AB378" s="270"/>
      <c r="AC378" s="270"/>
      <c r="AD378" s="270"/>
      <c r="AE378" s="270"/>
    </row>
    <row r="379" spans="1:31" s="265" customFormat="1" ht="15" customHeight="1">
      <c r="A379" s="284">
        <v>87</v>
      </c>
      <c r="B379" s="285" t="s">
        <v>68</v>
      </c>
      <c r="C379" s="285">
        <v>1992</v>
      </c>
      <c r="D379" s="285" t="s">
        <v>69</v>
      </c>
      <c r="E379" s="284" t="s">
        <v>71</v>
      </c>
      <c r="F379" s="307">
        <v>32023</v>
      </c>
      <c r="G379" s="284" t="s">
        <v>72</v>
      </c>
      <c r="H379" s="284" t="s">
        <v>20</v>
      </c>
      <c r="I379" s="284" t="s">
        <v>690</v>
      </c>
      <c r="J379" s="284"/>
      <c r="K379" s="284"/>
      <c r="L379" s="284" t="s">
        <v>609</v>
      </c>
      <c r="M379" s="284" t="s">
        <v>562</v>
      </c>
      <c r="N379" s="284" t="s">
        <v>420</v>
      </c>
      <c r="O379" s="284"/>
      <c r="P379" s="328">
        <v>1</v>
      </c>
      <c r="Q379" s="286">
        <v>0.9</v>
      </c>
      <c r="R379" s="286"/>
      <c r="S379" s="286"/>
      <c r="T379" s="286"/>
      <c r="U379" s="286">
        <v>7.3</v>
      </c>
      <c r="V379" s="287">
        <f t="shared" ref="V379:V385" si="34">+Q379</f>
        <v>0.9</v>
      </c>
      <c r="W379" s="288">
        <f t="shared" ref="W379:W385" si="35">+U379</f>
        <v>7.3</v>
      </c>
      <c r="X379" s="263" t="str">
        <f t="shared" ref="X379:X385" si="36">IF(V379&lt;&gt;"",IF(V379&lt;0.9,"S","F"),"")</f>
        <v>F</v>
      </c>
      <c r="Y379" s="270"/>
      <c r="Z379" s="270"/>
      <c r="AA379" s="270"/>
      <c r="AB379" s="270"/>
      <c r="AC379" s="270"/>
      <c r="AD379" s="270"/>
      <c r="AE379" s="270"/>
    </row>
    <row r="380" spans="1:31" s="265" customFormat="1" ht="15" customHeight="1">
      <c r="A380" s="284">
        <v>87</v>
      </c>
      <c r="B380" s="285" t="s">
        <v>68</v>
      </c>
      <c r="C380" s="285">
        <v>1992</v>
      </c>
      <c r="D380" s="285" t="s">
        <v>69</v>
      </c>
      <c r="E380" s="284" t="s">
        <v>71</v>
      </c>
      <c r="F380" s="307">
        <v>32023</v>
      </c>
      <c r="G380" s="284" t="s">
        <v>72</v>
      </c>
      <c r="H380" s="284" t="s">
        <v>20</v>
      </c>
      <c r="I380" s="284" t="s">
        <v>690</v>
      </c>
      <c r="J380" s="284"/>
      <c r="K380" s="284"/>
      <c r="L380" s="284" t="s">
        <v>609</v>
      </c>
      <c r="M380" s="284" t="s">
        <v>562</v>
      </c>
      <c r="N380" s="284" t="s">
        <v>420</v>
      </c>
      <c r="O380" s="284"/>
      <c r="P380" s="328">
        <v>0.84</v>
      </c>
      <c r="Q380" s="286">
        <v>0.88</v>
      </c>
      <c r="R380" s="286"/>
      <c r="S380" s="286"/>
      <c r="T380" s="286"/>
      <c r="U380" s="286">
        <v>8.9</v>
      </c>
      <c r="V380" s="287">
        <f t="shared" si="34"/>
        <v>0.88</v>
      </c>
      <c r="W380" s="288">
        <f t="shared" si="35"/>
        <v>8.9</v>
      </c>
      <c r="X380" s="263" t="str">
        <f t="shared" si="36"/>
        <v>S</v>
      </c>
      <c r="Y380" s="270"/>
      <c r="Z380" s="270"/>
      <c r="AA380" s="270"/>
      <c r="AB380" s="270"/>
      <c r="AC380" s="270"/>
      <c r="AD380" s="270"/>
      <c r="AE380" s="270"/>
    </row>
    <row r="381" spans="1:31" s="265" customFormat="1" ht="15" customHeight="1">
      <c r="A381" s="284">
        <v>87</v>
      </c>
      <c r="B381" s="285" t="s">
        <v>68</v>
      </c>
      <c r="C381" s="285">
        <v>1992</v>
      </c>
      <c r="D381" s="285" t="s">
        <v>69</v>
      </c>
      <c r="E381" s="284" t="s">
        <v>71</v>
      </c>
      <c r="F381" s="307">
        <v>32023</v>
      </c>
      <c r="G381" s="284" t="s">
        <v>72</v>
      </c>
      <c r="H381" s="284" t="s">
        <v>20</v>
      </c>
      <c r="I381" s="284" t="s">
        <v>690</v>
      </c>
      <c r="J381" s="284"/>
      <c r="K381" s="284"/>
      <c r="L381" s="284" t="s">
        <v>609</v>
      </c>
      <c r="M381" s="284" t="s">
        <v>562</v>
      </c>
      <c r="N381" s="284" t="s">
        <v>420</v>
      </c>
      <c r="O381" s="284"/>
      <c r="P381" s="328">
        <v>0.69</v>
      </c>
      <c r="Q381" s="286">
        <v>0.85</v>
      </c>
      <c r="R381" s="286"/>
      <c r="S381" s="286"/>
      <c r="T381" s="286"/>
      <c r="U381" s="286">
        <v>10.4</v>
      </c>
      <c r="V381" s="287">
        <f t="shared" si="34"/>
        <v>0.85</v>
      </c>
      <c r="W381" s="288">
        <f t="shared" si="35"/>
        <v>10.4</v>
      </c>
      <c r="X381" s="263" t="str">
        <f t="shared" si="36"/>
        <v>S</v>
      </c>
      <c r="Y381" s="270"/>
      <c r="Z381" s="270"/>
      <c r="AA381" s="270"/>
      <c r="AB381" s="270"/>
      <c r="AC381" s="270"/>
      <c r="AD381" s="270"/>
      <c r="AE381" s="270"/>
    </row>
    <row r="382" spans="1:31" s="265" customFormat="1" ht="15" customHeight="1">
      <c r="A382" s="284">
        <v>87</v>
      </c>
      <c r="B382" s="285" t="s">
        <v>68</v>
      </c>
      <c r="C382" s="285">
        <v>1992</v>
      </c>
      <c r="D382" s="285" t="s">
        <v>69</v>
      </c>
      <c r="E382" s="284" t="s">
        <v>71</v>
      </c>
      <c r="F382" s="307">
        <v>32023</v>
      </c>
      <c r="G382" s="284" t="s">
        <v>72</v>
      </c>
      <c r="H382" s="284" t="s">
        <v>20</v>
      </c>
      <c r="I382" s="284" t="s">
        <v>690</v>
      </c>
      <c r="J382" s="284"/>
      <c r="K382" s="284"/>
      <c r="L382" s="284" t="s">
        <v>609</v>
      </c>
      <c r="M382" s="284" t="s">
        <v>562</v>
      </c>
      <c r="N382" s="284" t="s">
        <v>420</v>
      </c>
      <c r="O382" s="284"/>
      <c r="P382" s="328">
        <v>0.44</v>
      </c>
      <c r="Q382" s="286">
        <v>0.82</v>
      </c>
      <c r="R382" s="286"/>
      <c r="S382" s="286"/>
      <c r="T382" s="286"/>
      <c r="U382" s="286">
        <v>12.9</v>
      </c>
      <c r="V382" s="287">
        <f t="shared" si="34"/>
        <v>0.82</v>
      </c>
      <c r="W382" s="288">
        <f t="shared" si="35"/>
        <v>12.9</v>
      </c>
      <c r="X382" s="263" t="str">
        <f t="shared" si="36"/>
        <v>S</v>
      </c>
      <c r="Y382" s="270"/>
      <c r="Z382" s="270"/>
      <c r="AA382" s="270"/>
      <c r="AB382" s="270"/>
      <c r="AC382" s="270"/>
      <c r="AD382" s="270"/>
      <c r="AE382" s="270"/>
    </row>
    <row r="383" spans="1:31" s="265" customFormat="1" ht="15" customHeight="1">
      <c r="A383" s="284">
        <v>87</v>
      </c>
      <c r="B383" s="285" t="s">
        <v>68</v>
      </c>
      <c r="C383" s="285">
        <v>1992</v>
      </c>
      <c r="D383" s="285" t="s">
        <v>69</v>
      </c>
      <c r="E383" s="284" t="s">
        <v>71</v>
      </c>
      <c r="F383" s="307">
        <v>32023</v>
      </c>
      <c r="G383" s="284" t="s">
        <v>72</v>
      </c>
      <c r="H383" s="284" t="s">
        <v>20</v>
      </c>
      <c r="I383" s="284" t="s">
        <v>690</v>
      </c>
      <c r="J383" s="284"/>
      <c r="K383" s="284"/>
      <c r="L383" s="284" t="s">
        <v>609</v>
      </c>
      <c r="M383" s="284" t="s">
        <v>562</v>
      </c>
      <c r="N383" s="284" t="s">
        <v>420</v>
      </c>
      <c r="O383" s="284"/>
      <c r="P383" s="328">
        <v>0.38</v>
      </c>
      <c r="Q383" s="286">
        <v>0.81</v>
      </c>
      <c r="R383" s="286"/>
      <c r="S383" s="286"/>
      <c r="T383" s="286"/>
      <c r="U383" s="286">
        <v>13.5</v>
      </c>
      <c r="V383" s="287">
        <f t="shared" si="34"/>
        <v>0.81</v>
      </c>
      <c r="W383" s="288">
        <f t="shared" si="35"/>
        <v>13.5</v>
      </c>
      <c r="X383" s="263" t="str">
        <f t="shared" si="36"/>
        <v>S</v>
      </c>
      <c r="Y383" s="270"/>
      <c r="Z383" s="270"/>
      <c r="AA383" s="270"/>
      <c r="AB383" s="270"/>
      <c r="AC383" s="270"/>
      <c r="AD383" s="270"/>
      <c r="AE383" s="270"/>
    </row>
    <row r="384" spans="1:31" s="265" customFormat="1" ht="15" customHeight="1">
      <c r="A384" s="284">
        <v>87</v>
      </c>
      <c r="B384" s="285" t="s">
        <v>68</v>
      </c>
      <c r="C384" s="285">
        <v>1992</v>
      </c>
      <c r="D384" s="285" t="s">
        <v>69</v>
      </c>
      <c r="E384" s="284" t="s">
        <v>71</v>
      </c>
      <c r="F384" s="307">
        <v>32023</v>
      </c>
      <c r="G384" s="284" t="s">
        <v>72</v>
      </c>
      <c r="H384" s="284" t="s">
        <v>20</v>
      </c>
      <c r="I384" s="284" t="s">
        <v>690</v>
      </c>
      <c r="J384" s="284"/>
      <c r="K384" s="284"/>
      <c r="L384" s="284" t="s">
        <v>609</v>
      </c>
      <c r="M384" s="284" t="s">
        <v>562</v>
      </c>
      <c r="N384" s="284" t="s">
        <v>420</v>
      </c>
      <c r="O384" s="284"/>
      <c r="P384" s="328">
        <v>0.26</v>
      </c>
      <c r="Q384" s="286">
        <v>0.79</v>
      </c>
      <c r="R384" s="286"/>
      <c r="S384" s="286"/>
      <c r="T384" s="286"/>
      <c r="U384" s="286">
        <v>14.7</v>
      </c>
      <c r="V384" s="287">
        <f t="shared" si="34"/>
        <v>0.79</v>
      </c>
      <c r="W384" s="288">
        <f t="shared" si="35"/>
        <v>14.7</v>
      </c>
      <c r="X384" s="263" t="str">
        <f t="shared" si="36"/>
        <v>S</v>
      </c>
      <c r="Y384" s="270"/>
      <c r="Z384" s="270"/>
      <c r="AA384" s="270"/>
      <c r="AB384" s="270"/>
      <c r="AC384" s="270"/>
      <c r="AD384" s="270"/>
      <c r="AE384" s="270"/>
    </row>
    <row r="385" spans="1:31" s="265" customFormat="1" ht="15" customHeight="1">
      <c r="A385" s="284">
        <v>87</v>
      </c>
      <c r="B385" s="285" t="s">
        <v>68</v>
      </c>
      <c r="C385" s="285">
        <v>1992</v>
      </c>
      <c r="D385" s="285" t="s">
        <v>69</v>
      </c>
      <c r="E385" s="284" t="s">
        <v>71</v>
      </c>
      <c r="F385" s="307">
        <v>32023</v>
      </c>
      <c r="G385" s="284" t="s">
        <v>72</v>
      </c>
      <c r="H385" s="284" t="s">
        <v>20</v>
      </c>
      <c r="I385" s="284" t="s">
        <v>690</v>
      </c>
      <c r="J385" s="284"/>
      <c r="K385" s="284"/>
      <c r="L385" s="284" t="s">
        <v>609</v>
      </c>
      <c r="M385" s="284" t="s">
        <v>562</v>
      </c>
      <c r="N385" s="284" t="s">
        <v>420</v>
      </c>
      <c r="O385" s="284"/>
      <c r="P385" s="328">
        <v>0</v>
      </c>
      <c r="Q385" s="286">
        <v>0.75</v>
      </c>
      <c r="R385" s="286"/>
      <c r="S385" s="286"/>
      <c r="T385" s="286"/>
      <c r="U385" s="286">
        <v>17.3</v>
      </c>
      <c r="V385" s="287">
        <f t="shared" si="34"/>
        <v>0.75</v>
      </c>
      <c r="W385" s="288">
        <f t="shared" si="35"/>
        <v>17.3</v>
      </c>
      <c r="X385" s="263" t="str">
        <f t="shared" si="36"/>
        <v>S</v>
      </c>
      <c r="Y385" s="270"/>
      <c r="Z385" s="270"/>
      <c r="AA385" s="270"/>
      <c r="AB385" s="270"/>
      <c r="AC385" s="270"/>
      <c r="AD385" s="270"/>
      <c r="AE385" s="270"/>
    </row>
    <row r="386" spans="1:31" s="265" customFormat="1">
      <c r="A386" s="270"/>
      <c r="B386" s="270"/>
      <c r="C386" s="270"/>
      <c r="D386" s="270"/>
      <c r="E386" s="270"/>
      <c r="F386" s="270"/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87"/>
      <c r="R386" s="287"/>
      <c r="S386" s="287"/>
      <c r="T386" s="287"/>
      <c r="U386" s="287"/>
      <c r="V386" s="287"/>
      <c r="W386" s="287"/>
      <c r="X386" s="270"/>
      <c r="Y386" s="270"/>
      <c r="Z386" s="270"/>
      <c r="AA386" s="270"/>
      <c r="AB386" s="270"/>
      <c r="AC386" s="270"/>
      <c r="AD386" s="270"/>
      <c r="AE386" s="270"/>
    </row>
    <row r="387" spans="1:31" s="265" customFormat="1">
      <c r="A387" s="270"/>
      <c r="B387" s="270"/>
      <c r="C387" s="270"/>
      <c r="D387" s="270"/>
      <c r="E387" s="270"/>
      <c r="F387" s="270"/>
      <c r="G387" s="270"/>
      <c r="H387" s="270"/>
      <c r="I387" s="270"/>
      <c r="J387" s="270"/>
      <c r="K387" s="270"/>
      <c r="L387" s="270"/>
      <c r="M387" s="270"/>
      <c r="N387" s="270"/>
      <c r="O387" s="270"/>
      <c r="P387" s="270"/>
      <c r="Q387" s="287"/>
      <c r="R387" s="287"/>
      <c r="S387" s="287"/>
      <c r="T387" s="287"/>
      <c r="U387" s="287"/>
      <c r="V387" s="287"/>
      <c r="W387" s="287"/>
      <c r="X387" s="270"/>
      <c r="Y387" s="270"/>
      <c r="Z387" s="270"/>
      <c r="AA387" s="270"/>
      <c r="AB387" s="270"/>
      <c r="AC387" s="270"/>
      <c r="AD387" s="270"/>
      <c r="AE387" s="270"/>
    </row>
    <row r="388" spans="1:31" s="265" customFormat="1">
      <c r="A388" s="270"/>
      <c r="B388" s="270"/>
      <c r="C388" s="270"/>
      <c r="D388" s="270"/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87"/>
      <c r="R388" s="287"/>
      <c r="S388" s="287"/>
      <c r="T388" s="287"/>
      <c r="U388" s="287"/>
      <c r="V388" s="287"/>
      <c r="W388" s="287"/>
      <c r="X388" s="270"/>
      <c r="Y388" s="270"/>
      <c r="Z388" s="270"/>
      <c r="AA388" s="270"/>
      <c r="AB388" s="270"/>
      <c r="AC388" s="270"/>
      <c r="AD388" s="270"/>
      <c r="AE388" s="270"/>
    </row>
    <row r="389" spans="1:31" s="265" customFormat="1">
      <c r="A389" s="270"/>
      <c r="B389" s="270"/>
      <c r="C389" s="270"/>
      <c r="D389" s="270"/>
      <c r="E389" s="270"/>
      <c r="F389" s="270"/>
      <c r="G389" s="270"/>
      <c r="H389" s="270"/>
      <c r="I389" s="270"/>
      <c r="J389" s="270"/>
      <c r="K389" s="270"/>
      <c r="L389" s="270"/>
      <c r="M389" s="270"/>
      <c r="N389" s="270"/>
      <c r="O389" s="270"/>
      <c r="P389" s="270"/>
      <c r="Q389" s="287"/>
      <c r="R389" s="287"/>
      <c r="S389" s="287"/>
      <c r="T389" s="287"/>
      <c r="U389" s="287"/>
      <c r="V389" s="287"/>
      <c r="W389" s="287"/>
      <c r="X389" s="270"/>
      <c r="Y389" s="270"/>
      <c r="Z389" s="270"/>
      <c r="AA389" s="270"/>
      <c r="AB389" s="270"/>
      <c r="AC389" s="270"/>
      <c r="AD389" s="270"/>
      <c r="AE389" s="270"/>
    </row>
    <row r="390" spans="1:31" s="265" customFormat="1">
      <c r="A390" s="270"/>
      <c r="B390" s="270"/>
      <c r="C390" s="270"/>
      <c r="D390" s="270"/>
      <c r="E390" s="270"/>
      <c r="F390" s="270"/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87"/>
      <c r="R390" s="287"/>
      <c r="S390" s="287"/>
      <c r="T390" s="287"/>
      <c r="U390" s="287"/>
      <c r="V390" s="287"/>
      <c r="W390" s="287"/>
      <c r="X390" s="270"/>
      <c r="Y390" s="270"/>
      <c r="Z390" s="270"/>
      <c r="AA390" s="270"/>
      <c r="AB390" s="270"/>
      <c r="AC390" s="270"/>
      <c r="AD390" s="270"/>
      <c r="AE390" s="270"/>
    </row>
    <row r="391" spans="1:31" s="265" customFormat="1">
      <c r="A391" s="270"/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87"/>
      <c r="R391" s="287"/>
      <c r="S391" s="287"/>
      <c r="T391" s="287"/>
      <c r="U391" s="287"/>
      <c r="V391" s="287"/>
      <c r="W391" s="287"/>
      <c r="X391" s="270"/>
      <c r="Y391" s="270"/>
      <c r="Z391" s="270"/>
      <c r="AA391" s="270"/>
      <c r="AB391" s="270"/>
      <c r="AC391" s="270"/>
      <c r="AD391" s="270"/>
      <c r="AE391" s="270"/>
    </row>
    <row r="392" spans="1:31" s="265" customFormat="1">
      <c r="A392" s="270"/>
      <c r="B392" s="270"/>
      <c r="C392" s="270"/>
      <c r="D392" s="270"/>
      <c r="E392" s="270"/>
      <c r="F392" s="270"/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87"/>
      <c r="R392" s="287"/>
      <c r="S392" s="287"/>
      <c r="T392" s="287"/>
      <c r="U392" s="287"/>
      <c r="V392" s="287"/>
      <c r="W392" s="287"/>
      <c r="X392" s="270"/>
      <c r="Y392" s="270"/>
      <c r="Z392" s="270"/>
      <c r="AA392" s="270"/>
      <c r="AB392" s="270"/>
      <c r="AC392" s="270"/>
      <c r="AD392" s="270"/>
      <c r="AE392" s="270"/>
    </row>
    <row r="393" spans="1:31" s="265" customFormat="1">
      <c r="A393" s="270"/>
      <c r="B393" s="270"/>
      <c r="C393" s="270"/>
      <c r="D393" s="270"/>
      <c r="E393" s="270"/>
      <c r="F393" s="270"/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87"/>
      <c r="R393" s="287"/>
      <c r="S393" s="287"/>
      <c r="T393" s="287"/>
      <c r="U393" s="287"/>
      <c r="V393" s="287"/>
      <c r="W393" s="287"/>
      <c r="X393" s="270"/>
      <c r="Y393" s="270"/>
      <c r="Z393" s="270"/>
      <c r="AA393" s="270"/>
      <c r="AB393" s="270"/>
      <c r="AC393" s="270"/>
      <c r="AD393" s="270"/>
      <c r="AE393" s="270"/>
    </row>
    <row r="394" spans="1:31" s="265" customFormat="1">
      <c r="A394" s="270"/>
      <c r="B394" s="270"/>
      <c r="C394" s="270"/>
      <c r="D394" s="270"/>
      <c r="E394" s="270"/>
      <c r="F394" s="270"/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87"/>
      <c r="R394" s="287"/>
      <c r="S394" s="287"/>
      <c r="T394" s="287"/>
      <c r="U394" s="287"/>
      <c r="V394" s="287"/>
      <c r="W394" s="287"/>
      <c r="X394" s="270"/>
      <c r="Y394" s="270"/>
      <c r="Z394" s="270"/>
      <c r="AA394" s="270"/>
      <c r="AB394" s="270"/>
      <c r="AC394" s="270"/>
      <c r="AD394" s="270"/>
      <c r="AE394" s="270"/>
    </row>
    <row r="395" spans="1:31" s="265" customFormat="1">
      <c r="A395" s="270"/>
      <c r="B395" s="270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87"/>
      <c r="R395" s="287"/>
      <c r="S395" s="287"/>
      <c r="T395" s="287"/>
      <c r="U395" s="287"/>
      <c r="V395" s="287"/>
      <c r="W395" s="287"/>
      <c r="X395" s="270"/>
      <c r="Y395" s="270"/>
      <c r="Z395" s="270"/>
      <c r="AA395" s="270"/>
      <c r="AB395" s="270"/>
      <c r="AC395" s="270"/>
      <c r="AD395" s="270"/>
      <c r="AE395" s="270"/>
    </row>
    <row r="396" spans="1:31" s="265" customFormat="1">
      <c r="A396" s="270"/>
      <c r="B396" s="270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87"/>
      <c r="R396" s="287"/>
      <c r="S396" s="287"/>
      <c r="T396" s="287"/>
      <c r="U396" s="287"/>
      <c r="V396" s="287"/>
      <c r="W396" s="287"/>
      <c r="X396" s="270"/>
      <c r="Y396" s="270"/>
      <c r="Z396" s="270"/>
      <c r="AA396" s="270"/>
      <c r="AB396" s="270"/>
      <c r="AC396" s="270"/>
      <c r="AD396" s="270"/>
      <c r="AE396" s="270"/>
    </row>
    <row r="397" spans="1:31" s="265" customFormat="1">
      <c r="A397" s="270"/>
      <c r="B397" s="270"/>
      <c r="C397" s="270"/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87"/>
      <c r="R397" s="287"/>
      <c r="S397" s="287"/>
      <c r="T397" s="287"/>
      <c r="U397" s="287"/>
      <c r="V397" s="287"/>
      <c r="W397" s="287"/>
      <c r="X397" s="270"/>
      <c r="Y397" s="270"/>
      <c r="Z397" s="270"/>
      <c r="AA397" s="270"/>
      <c r="AB397" s="270"/>
      <c r="AC397" s="270"/>
      <c r="AD397" s="270"/>
      <c r="AE397" s="270"/>
    </row>
    <row r="398" spans="1:31" s="265" customFormat="1">
      <c r="A398" s="270"/>
      <c r="B398" s="270"/>
      <c r="C398" s="270"/>
      <c r="D398" s="270"/>
      <c r="E398" s="270"/>
      <c r="F398" s="270"/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87"/>
      <c r="R398" s="287"/>
      <c r="S398" s="287"/>
      <c r="T398" s="287"/>
      <c r="U398" s="287"/>
      <c r="V398" s="287"/>
      <c r="W398" s="287"/>
      <c r="X398" s="270"/>
      <c r="Y398" s="270"/>
      <c r="Z398" s="270"/>
      <c r="AA398" s="270"/>
      <c r="AB398" s="270"/>
      <c r="AC398" s="270"/>
      <c r="AD398" s="270"/>
      <c r="AE398" s="270"/>
    </row>
    <row r="399" spans="1:31" s="265" customFormat="1">
      <c r="A399" s="270"/>
      <c r="B399" s="270"/>
      <c r="C399" s="270"/>
      <c r="D399" s="270"/>
      <c r="E399" s="270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87"/>
      <c r="R399" s="287"/>
      <c r="S399" s="287"/>
      <c r="T399" s="287"/>
      <c r="U399" s="287"/>
      <c r="V399" s="287"/>
      <c r="W399" s="287"/>
      <c r="X399" s="270"/>
      <c r="Y399" s="270"/>
      <c r="Z399" s="270"/>
      <c r="AA399" s="270"/>
      <c r="AB399" s="270"/>
      <c r="AC399" s="270"/>
      <c r="AD399" s="270"/>
      <c r="AE399" s="270"/>
    </row>
    <row r="400" spans="1:31" s="265" customFormat="1">
      <c r="A400" s="270"/>
      <c r="B400" s="270"/>
      <c r="C400" s="270"/>
      <c r="D400" s="270"/>
      <c r="E400" s="270"/>
      <c r="F400" s="270"/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87"/>
      <c r="R400" s="287"/>
      <c r="S400" s="287"/>
      <c r="T400" s="287"/>
      <c r="U400" s="287"/>
      <c r="V400" s="287"/>
      <c r="W400" s="287"/>
      <c r="X400" s="270"/>
      <c r="Y400" s="270"/>
      <c r="Z400" s="270"/>
      <c r="AA400" s="270"/>
      <c r="AB400" s="270"/>
      <c r="AC400" s="270"/>
      <c r="AD400" s="270"/>
      <c r="AE400" s="270"/>
    </row>
    <row r="401" spans="1:31" s="265" customFormat="1">
      <c r="A401" s="270"/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87"/>
      <c r="R401" s="287"/>
      <c r="S401" s="287"/>
      <c r="T401" s="287"/>
      <c r="U401" s="287"/>
      <c r="V401" s="287"/>
      <c r="W401" s="287"/>
      <c r="X401" s="270"/>
      <c r="Y401" s="270"/>
      <c r="Z401" s="270"/>
      <c r="AA401" s="270"/>
      <c r="AB401" s="270"/>
      <c r="AC401" s="270"/>
      <c r="AD401" s="270"/>
      <c r="AE401" s="270"/>
    </row>
    <row r="402" spans="1:31" s="265" customFormat="1">
      <c r="A402" s="270"/>
      <c r="B402" s="270"/>
      <c r="C402" s="270"/>
      <c r="D402" s="270"/>
      <c r="E402" s="270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87"/>
      <c r="R402" s="287"/>
      <c r="S402" s="287"/>
      <c r="T402" s="287"/>
      <c r="U402" s="287"/>
      <c r="V402" s="287"/>
      <c r="W402" s="287"/>
      <c r="X402" s="270"/>
      <c r="Y402" s="270"/>
      <c r="Z402" s="270"/>
      <c r="AA402" s="270"/>
      <c r="AB402" s="270"/>
      <c r="AC402" s="270"/>
      <c r="AD402" s="270"/>
      <c r="AE402" s="270"/>
    </row>
    <row r="403" spans="1:31" s="265" customFormat="1">
      <c r="A403" s="270"/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87"/>
      <c r="R403" s="287"/>
      <c r="S403" s="287"/>
      <c r="T403" s="287"/>
      <c r="U403" s="287"/>
      <c r="V403" s="287"/>
      <c r="W403" s="287"/>
      <c r="X403" s="270"/>
      <c r="Y403" s="270"/>
      <c r="Z403" s="270"/>
      <c r="AA403" s="270"/>
      <c r="AB403" s="270"/>
      <c r="AC403" s="270"/>
      <c r="AD403" s="270"/>
      <c r="AE403" s="270"/>
    </row>
    <row r="404" spans="1:31" s="265" customFormat="1">
      <c r="A404" s="270"/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87"/>
      <c r="R404" s="287"/>
      <c r="S404" s="287"/>
      <c r="T404" s="287"/>
      <c r="U404" s="287"/>
      <c r="V404" s="287"/>
      <c r="W404" s="287"/>
      <c r="X404" s="270"/>
      <c r="Y404" s="270"/>
      <c r="Z404" s="270"/>
      <c r="AA404" s="270"/>
      <c r="AB404" s="270"/>
      <c r="AC404" s="270"/>
      <c r="AD404" s="270"/>
      <c r="AE404" s="270"/>
    </row>
    <row r="405" spans="1:31" s="265" customFormat="1">
      <c r="A405" s="270"/>
      <c r="B405" s="270"/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87"/>
      <c r="R405" s="287"/>
      <c r="S405" s="287"/>
      <c r="T405" s="287"/>
      <c r="U405" s="287"/>
      <c r="V405" s="287"/>
      <c r="W405" s="287"/>
      <c r="X405" s="270"/>
      <c r="Y405" s="270"/>
      <c r="Z405" s="270"/>
      <c r="AA405" s="270"/>
      <c r="AB405" s="270"/>
      <c r="AC405" s="270"/>
      <c r="AD405" s="270"/>
      <c r="AE405" s="270"/>
    </row>
    <row r="406" spans="1:31" s="265" customFormat="1">
      <c r="A406" s="270"/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87"/>
      <c r="R406" s="287"/>
      <c r="S406" s="287"/>
      <c r="T406" s="287"/>
      <c r="U406" s="287"/>
      <c r="V406" s="287"/>
      <c r="W406" s="287"/>
      <c r="X406" s="270"/>
      <c r="Y406" s="270"/>
      <c r="Z406" s="270"/>
      <c r="AA406" s="270"/>
      <c r="AB406" s="270"/>
      <c r="AC406" s="270"/>
      <c r="AD406" s="270"/>
      <c r="AE406" s="270"/>
    </row>
    <row r="407" spans="1:31" s="265" customFormat="1">
      <c r="A407" s="270"/>
      <c r="B407" s="270"/>
      <c r="C407" s="270"/>
      <c r="D407" s="270"/>
      <c r="E407" s="270"/>
      <c r="F407" s="270"/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87"/>
      <c r="R407" s="287"/>
      <c r="S407" s="287"/>
      <c r="T407" s="287"/>
      <c r="U407" s="287"/>
      <c r="V407" s="287"/>
      <c r="W407" s="287"/>
      <c r="X407" s="270"/>
      <c r="Y407" s="270"/>
      <c r="Z407" s="270"/>
      <c r="AA407" s="270"/>
      <c r="AB407" s="270"/>
      <c r="AC407" s="270"/>
      <c r="AD407" s="270"/>
      <c r="AE407" s="270"/>
    </row>
    <row r="408" spans="1:31" s="265" customFormat="1">
      <c r="A408" s="270"/>
      <c r="B408" s="270"/>
      <c r="C408" s="270"/>
      <c r="D408" s="270"/>
      <c r="E408" s="270"/>
      <c r="F408" s="270"/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87"/>
      <c r="R408" s="287"/>
      <c r="S408" s="287"/>
      <c r="T408" s="287"/>
      <c r="U408" s="287"/>
      <c r="V408" s="287"/>
      <c r="W408" s="287"/>
      <c r="X408" s="270"/>
      <c r="Y408" s="270"/>
      <c r="Z408" s="270"/>
      <c r="AA408" s="270"/>
      <c r="AB408" s="270"/>
      <c r="AC408" s="270"/>
      <c r="AD408" s="270"/>
      <c r="AE408" s="270"/>
    </row>
    <row r="409" spans="1:31" s="265" customFormat="1">
      <c r="A409" s="270"/>
      <c r="B409" s="270"/>
      <c r="C409" s="270"/>
      <c r="D409" s="270"/>
      <c r="E409" s="270"/>
      <c r="F409" s="270"/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87"/>
      <c r="R409" s="287"/>
      <c r="S409" s="287"/>
      <c r="T409" s="287"/>
      <c r="U409" s="287"/>
      <c r="V409" s="287"/>
      <c r="W409" s="287"/>
      <c r="X409" s="270"/>
      <c r="Y409" s="270"/>
      <c r="Z409" s="270"/>
      <c r="AA409" s="270"/>
      <c r="AB409" s="270"/>
      <c r="AC409" s="270"/>
      <c r="AD409" s="270"/>
      <c r="AE409" s="270"/>
    </row>
    <row r="410" spans="1:31" s="265" customFormat="1">
      <c r="A410" s="270"/>
      <c r="B410" s="270"/>
      <c r="C410" s="270"/>
      <c r="D410" s="270"/>
      <c r="E410" s="270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87"/>
      <c r="R410" s="287"/>
      <c r="S410" s="287"/>
      <c r="T410" s="287"/>
      <c r="U410" s="287"/>
      <c r="V410" s="287"/>
      <c r="W410" s="287"/>
      <c r="X410" s="270"/>
      <c r="Y410" s="270"/>
      <c r="Z410" s="270"/>
      <c r="AA410" s="270"/>
      <c r="AB410" s="270"/>
      <c r="AC410" s="270"/>
      <c r="AD410" s="270"/>
      <c r="AE410" s="270"/>
    </row>
    <row r="411" spans="1:31" s="265" customFormat="1">
      <c r="A411" s="270"/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87"/>
      <c r="R411" s="287"/>
      <c r="S411" s="287"/>
      <c r="T411" s="287"/>
      <c r="U411" s="287"/>
      <c r="V411" s="287"/>
      <c r="W411" s="287"/>
      <c r="X411" s="270"/>
      <c r="Y411" s="270"/>
      <c r="Z411" s="270"/>
      <c r="AA411" s="270"/>
      <c r="AB411" s="270"/>
      <c r="AC411" s="270"/>
      <c r="AD411" s="270"/>
      <c r="AE411" s="270"/>
    </row>
    <row r="412" spans="1:31" s="265" customFormat="1">
      <c r="A412" s="270"/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87"/>
      <c r="R412" s="287"/>
      <c r="S412" s="287"/>
      <c r="T412" s="287"/>
      <c r="U412" s="287"/>
      <c r="V412" s="287"/>
      <c r="W412" s="287"/>
      <c r="X412" s="270"/>
      <c r="Y412" s="270"/>
      <c r="Z412" s="270"/>
      <c r="AA412" s="270"/>
      <c r="AB412" s="270"/>
      <c r="AC412" s="270"/>
      <c r="AD412" s="270"/>
      <c r="AE412" s="270"/>
    </row>
    <row r="413" spans="1:31" s="265" customFormat="1">
      <c r="A413" s="270"/>
      <c r="B413" s="270"/>
      <c r="C413" s="270"/>
      <c r="D413" s="270"/>
      <c r="E413" s="270"/>
      <c r="F413" s="270"/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87"/>
      <c r="R413" s="287"/>
      <c r="S413" s="287"/>
      <c r="T413" s="287"/>
      <c r="U413" s="287"/>
      <c r="V413" s="287"/>
      <c r="W413" s="287"/>
      <c r="X413" s="270"/>
      <c r="Y413" s="270"/>
      <c r="Z413" s="270"/>
      <c r="AA413" s="270"/>
      <c r="AB413" s="270"/>
      <c r="AC413" s="270"/>
      <c r="AD413" s="270"/>
      <c r="AE413" s="270"/>
    </row>
    <row r="414" spans="1:31" s="265" customFormat="1">
      <c r="A414" s="270"/>
      <c r="B414" s="270"/>
      <c r="C414" s="270"/>
      <c r="D414" s="270"/>
      <c r="E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87"/>
      <c r="R414" s="287"/>
      <c r="S414" s="287"/>
      <c r="T414" s="287"/>
      <c r="U414" s="287"/>
      <c r="V414" s="287"/>
      <c r="W414" s="287"/>
      <c r="X414" s="270"/>
      <c r="Y414" s="270"/>
      <c r="Z414" s="270"/>
      <c r="AA414" s="270"/>
      <c r="AB414" s="270"/>
      <c r="AC414" s="270"/>
      <c r="AD414" s="270"/>
      <c r="AE414" s="270"/>
    </row>
    <row r="415" spans="1:31" s="265" customFormat="1">
      <c r="A415" s="270"/>
      <c r="B415" s="270"/>
      <c r="C415" s="270"/>
      <c r="D415" s="270"/>
      <c r="E415" s="270"/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87"/>
      <c r="R415" s="287"/>
      <c r="S415" s="287"/>
      <c r="T415" s="287"/>
      <c r="U415" s="287"/>
      <c r="V415" s="287"/>
      <c r="W415" s="287"/>
      <c r="X415" s="270"/>
      <c r="Y415" s="270"/>
      <c r="Z415" s="270"/>
      <c r="AA415" s="270"/>
      <c r="AB415" s="270"/>
      <c r="AC415" s="270"/>
      <c r="AD415" s="270"/>
      <c r="AE415" s="270"/>
    </row>
    <row r="416" spans="1:31" s="265" customFormat="1">
      <c r="A416" s="270"/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87"/>
      <c r="R416" s="287"/>
      <c r="S416" s="287"/>
      <c r="T416" s="287"/>
      <c r="U416" s="287"/>
      <c r="V416" s="287"/>
      <c r="W416" s="287"/>
      <c r="X416" s="270"/>
      <c r="Y416" s="270"/>
      <c r="Z416" s="270"/>
      <c r="AA416" s="270"/>
      <c r="AB416" s="270"/>
      <c r="AC416" s="270"/>
      <c r="AD416" s="270"/>
      <c r="AE416" s="270"/>
    </row>
    <row r="417" spans="1:31" s="265" customFormat="1">
      <c r="A417" s="270"/>
      <c r="B417" s="270"/>
      <c r="C417" s="270"/>
      <c r="D417" s="270"/>
      <c r="E417" s="270"/>
      <c r="F417" s="270"/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87"/>
      <c r="R417" s="287"/>
      <c r="S417" s="287"/>
      <c r="T417" s="287"/>
      <c r="U417" s="287"/>
      <c r="V417" s="287"/>
      <c r="W417" s="287"/>
      <c r="X417" s="270"/>
      <c r="Y417" s="270"/>
      <c r="Z417" s="270"/>
      <c r="AA417" s="270"/>
      <c r="AB417" s="270"/>
      <c r="AC417" s="270"/>
      <c r="AD417" s="270"/>
      <c r="AE417" s="270"/>
    </row>
    <row r="418" spans="1:31" s="265" customFormat="1">
      <c r="A418" s="270"/>
      <c r="B418" s="270"/>
      <c r="C418" s="270"/>
      <c r="D418" s="270"/>
      <c r="E418" s="270"/>
      <c r="F418" s="270"/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87"/>
      <c r="R418" s="287"/>
      <c r="S418" s="287"/>
      <c r="T418" s="287"/>
      <c r="U418" s="287"/>
      <c r="V418" s="287"/>
      <c r="W418" s="287"/>
      <c r="X418" s="270"/>
      <c r="Y418" s="270"/>
      <c r="Z418" s="270"/>
      <c r="AA418" s="270"/>
      <c r="AB418" s="270"/>
      <c r="AC418" s="270"/>
      <c r="AD418" s="270"/>
      <c r="AE418" s="270"/>
    </row>
    <row r="419" spans="1:31" s="265" customFormat="1">
      <c r="A419" s="270"/>
      <c r="B419" s="270"/>
      <c r="C419" s="270"/>
      <c r="D419" s="270"/>
      <c r="E419" s="270"/>
      <c r="F419" s="270"/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87"/>
      <c r="R419" s="287"/>
      <c r="S419" s="287"/>
      <c r="T419" s="287"/>
      <c r="U419" s="287"/>
      <c r="V419" s="287"/>
      <c r="W419" s="287"/>
      <c r="X419" s="270"/>
      <c r="Y419" s="270"/>
      <c r="Z419" s="270"/>
      <c r="AA419" s="270"/>
      <c r="AB419" s="270"/>
      <c r="AC419" s="270"/>
      <c r="AD419" s="270"/>
      <c r="AE419" s="270"/>
    </row>
    <row r="420" spans="1:31" s="265" customFormat="1">
      <c r="A420" s="270"/>
      <c r="B420" s="270"/>
      <c r="C420" s="270"/>
      <c r="D420" s="270"/>
      <c r="E420" s="270"/>
      <c r="F420" s="270"/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87"/>
      <c r="R420" s="287"/>
      <c r="S420" s="287"/>
      <c r="T420" s="287"/>
      <c r="U420" s="287"/>
      <c r="V420" s="287"/>
      <c r="W420" s="287"/>
      <c r="X420" s="270"/>
      <c r="Y420" s="270"/>
      <c r="Z420" s="270"/>
      <c r="AA420" s="270"/>
      <c r="AB420" s="270"/>
      <c r="AC420" s="270"/>
      <c r="AD420" s="270"/>
      <c r="AE420" s="270"/>
    </row>
    <row r="421" spans="1:31" s="265" customFormat="1">
      <c r="A421" s="270"/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  <c r="N421" s="270"/>
      <c r="O421" s="270"/>
      <c r="P421" s="270"/>
      <c r="Q421" s="287"/>
      <c r="R421" s="287"/>
      <c r="S421" s="287"/>
      <c r="T421" s="287"/>
      <c r="U421" s="287"/>
      <c r="V421" s="287"/>
      <c r="W421" s="287"/>
      <c r="X421" s="270"/>
      <c r="Y421" s="270"/>
      <c r="Z421" s="270"/>
      <c r="AA421" s="270"/>
      <c r="AB421" s="270"/>
      <c r="AC421" s="270"/>
      <c r="AD421" s="270"/>
      <c r="AE421" s="270"/>
    </row>
    <row r="422" spans="1:31" s="265" customFormat="1">
      <c r="A422" s="270"/>
      <c r="B422" s="270"/>
      <c r="C422" s="270"/>
      <c r="D422" s="270"/>
      <c r="E422" s="270"/>
      <c r="F422" s="270"/>
      <c r="G422" s="270"/>
      <c r="H422" s="270"/>
      <c r="I422" s="270"/>
      <c r="J422" s="270"/>
      <c r="K422" s="270"/>
      <c r="L422" s="270"/>
      <c r="M422" s="270"/>
      <c r="N422" s="270"/>
      <c r="O422" s="270"/>
      <c r="P422" s="270"/>
      <c r="Q422" s="287"/>
      <c r="R422" s="287"/>
      <c r="S422" s="287"/>
      <c r="T422" s="287"/>
      <c r="U422" s="287"/>
      <c r="V422" s="287"/>
      <c r="W422" s="287"/>
      <c r="X422" s="270"/>
      <c r="Y422" s="270"/>
      <c r="Z422" s="270"/>
      <c r="AA422" s="270"/>
      <c r="AB422" s="270"/>
      <c r="AC422" s="270"/>
      <c r="AD422" s="270"/>
      <c r="AE422" s="270"/>
    </row>
    <row r="423" spans="1:31" s="265" customFormat="1">
      <c r="A423" s="270"/>
      <c r="B423" s="270"/>
      <c r="C423" s="270"/>
      <c r="D423" s="270"/>
      <c r="E423" s="270"/>
      <c r="F423" s="270"/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87"/>
      <c r="R423" s="287"/>
      <c r="S423" s="287"/>
      <c r="T423" s="287"/>
      <c r="U423" s="287"/>
      <c r="V423" s="287"/>
      <c r="W423" s="287"/>
      <c r="X423" s="270"/>
      <c r="Y423" s="270"/>
      <c r="Z423" s="270"/>
      <c r="AA423" s="270"/>
      <c r="AB423" s="270"/>
      <c r="AC423" s="270"/>
      <c r="AD423" s="270"/>
      <c r="AE423" s="270"/>
    </row>
    <row r="424" spans="1:31" s="265" customFormat="1">
      <c r="A424" s="270"/>
      <c r="B424" s="270"/>
      <c r="C424" s="270"/>
      <c r="D424" s="270"/>
      <c r="E424" s="270"/>
      <c r="F424" s="270"/>
      <c r="G424" s="270"/>
      <c r="H424" s="270"/>
      <c r="I424" s="270"/>
      <c r="J424" s="270"/>
      <c r="K424" s="270"/>
      <c r="L424" s="270"/>
      <c r="M424" s="270"/>
      <c r="N424" s="270"/>
      <c r="O424" s="270"/>
      <c r="P424" s="270"/>
      <c r="Q424" s="287"/>
      <c r="R424" s="287"/>
      <c r="S424" s="287"/>
      <c r="T424" s="287"/>
      <c r="U424" s="287"/>
      <c r="V424" s="287"/>
      <c r="W424" s="287"/>
      <c r="X424" s="270"/>
      <c r="Y424" s="270"/>
      <c r="Z424" s="270"/>
      <c r="AA424" s="270"/>
      <c r="AB424" s="270"/>
      <c r="AC424" s="270"/>
      <c r="AD424" s="270"/>
      <c r="AE424" s="270"/>
    </row>
    <row r="425" spans="1:31" s="265" customFormat="1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  <c r="Q425" s="287"/>
      <c r="R425" s="287"/>
      <c r="S425" s="287"/>
      <c r="T425" s="287"/>
      <c r="U425" s="287"/>
      <c r="V425" s="287"/>
      <c r="W425" s="287"/>
      <c r="X425" s="270"/>
      <c r="Y425" s="270"/>
      <c r="Z425" s="270"/>
      <c r="AA425" s="270"/>
      <c r="AB425" s="270"/>
      <c r="AC425" s="270"/>
      <c r="AD425" s="270"/>
      <c r="AE425" s="270"/>
    </row>
    <row r="426" spans="1:31" s="265" customFormat="1">
      <c r="A426" s="270"/>
      <c r="B426" s="270"/>
      <c r="C426" s="270"/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  <c r="Q426" s="287"/>
      <c r="R426" s="287"/>
      <c r="S426" s="287"/>
      <c r="T426" s="287"/>
      <c r="U426" s="287"/>
      <c r="V426" s="287"/>
      <c r="W426" s="287"/>
      <c r="X426" s="270"/>
      <c r="Y426" s="270"/>
      <c r="Z426" s="270"/>
      <c r="AA426" s="270"/>
      <c r="AB426" s="270"/>
      <c r="AC426" s="270"/>
      <c r="AD426" s="270"/>
      <c r="AE426" s="270"/>
    </row>
    <row r="427" spans="1:31" s="265" customFormat="1">
      <c r="A427" s="270"/>
      <c r="B427" s="270"/>
      <c r="C427" s="270"/>
      <c r="D427" s="270"/>
      <c r="E427" s="270"/>
      <c r="F427" s="270"/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  <c r="Q427" s="287"/>
      <c r="R427" s="287"/>
      <c r="S427" s="287"/>
      <c r="T427" s="287"/>
      <c r="U427" s="287"/>
      <c r="V427" s="287"/>
      <c r="W427" s="287"/>
      <c r="X427" s="270"/>
      <c r="Y427" s="270"/>
      <c r="Z427" s="270"/>
      <c r="AA427" s="270"/>
      <c r="AB427" s="270"/>
      <c r="AC427" s="270"/>
      <c r="AD427" s="270"/>
      <c r="AE427" s="270"/>
    </row>
    <row r="428" spans="1:31" s="265" customFormat="1">
      <c r="A428" s="270"/>
      <c r="B428" s="270"/>
      <c r="C428" s="270"/>
      <c r="D428" s="270"/>
      <c r="E428" s="270"/>
      <c r="F428" s="270"/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87"/>
      <c r="R428" s="287"/>
      <c r="S428" s="287"/>
      <c r="T428" s="287"/>
      <c r="U428" s="287"/>
      <c r="V428" s="287"/>
      <c r="W428" s="287"/>
      <c r="X428" s="270"/>
      <c r="Y428" s="270"/>
      <c r="Z428" s="270"/>
      <c r="AA428" s="270"/>
      <c r="AB428" s="270"/>
      <c r="AC428" s="270"/>
      <c r="AD428" s="270"/>
      <c r="AE428" s="270"/>
    </row>
    <row r="429" spans="1:31" s="265" customFormat="1">
      <c r="A429" s="270"/>
      <c r="B429" s="270"/>
      <c r="C429" s="270"/>
      <c r="D429" s="270"/>
      <c r="E429" s="270"/>
      <c r="F429" s="270"/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87"/>
      <c r="R429" s="287"/>
      <c r="S429" s="287"/>
      <c r="T429" s="287"/>
      <c r="U429" s="287"/>
      <c r="V429" s="287"/>
      <c r="W429" s="287"/>
      <c r="X429" s="270"/>
      <c r="Y429" s="270"/>
      <c r="Z429" s="270"/>
      <c r="AA429" s="270"/>
      <c r="AB429" s="270"/>
      <c r="AC429" s="270"/>
      <c r="AD429" s="270"/>
      <c r="AE429" s="270"/>
    </row>
    <row r="430" spans="1:31" s="265" customFormat="1">
      <c r="A430" s="270"/>
      <c r="B430" s="270"/>
      <c r="C430" s="270"/>
      <c r="D430" s="270"/>
      <c r="E430" s="270"/>
      <c r="F430" s="270"/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87"/>
      <c r="R430" s="287"/>
      <c r="S430" s="287"/>
      <c r="T430" s="287"/>
      <c r="U430" s="287"/>
      <c r="V430" s="287"/>
      <c r="W430" s="287"/>
      <c r="X430" s="270"/>
      <c r="Y430" s="270"/>
      <c r="Z430" s="270"/>
      <c r="AA430" s="270"/>
      <c r="AB430" s="270"/>
      <c r="AC430" s="270"/>
      <c r="AD430" s="270"/>
      <c r="AE430" s="270"/>
    </row>
    <row r="431" spans="1:31" s="265" customFormat="1">
      <c r="A431" s="270"/>
      <c r="B431" s="270"/>
      <c r="C431" s="270"/>
      <c r="D431" s="270"/>
      <c r="E431" s="270"/>
      <c r="F431" s="270"/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87"/>
      <c r="R431" s="287"/>
      <c r="S431" s="287"/>
      <c r="T431" s="287"/>
      <c r="U431" s="287"/>
      <c r="V431" s="287"/>
      <c r="W431" s="287"/>
      <c r="X431" s="270"/>
      <c r="Y431" s="270"/>
      <c r="Z431" s="270"/>
      <c r="AA431" s="270"/>
      <c r="AB431" s="270"/>
      <c r="AC431" s="270"/>
      <c r="AD431" s="270"/>
      <c r="AE431" s="270"/>
    </row>
    <row r="432" spans="1:31" s="265" customFormat="1">
      <c r="A432" s="270"/>
      <c r="B432" s="270"/>
      <c r="C432" s="270"/>
      <c r="D432" s="270"/>
      <c r="E432" s="270"/>
      <c r="F432" s="270"/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87"/>
      <c r="R432" s="287"/>
      <c r="S432" s="287"/>
      <c r="T432" s="287"/>
      <c r="U432" s="287"/>
      <c r="V432" s="287"/>
      <c r="W432" s="287"/>
      <c r="X432" s="270"/>
      <c r="Y432" s="270"/>
      <c r="Z432" s="270"/>
      <c r="AA432" s="270"/>
      <c r="AB432" s="270"/>
      <c r="AC432" s="270"/>
      <c r="AD432" s="270"/>
      <c r="AE432" s="270"/>
    </row>
    <row r="433" spans="1:31" s="265" customFormat="1">
      <c r="A433" s="270"/>
      <c r="B433" s="270"/>
      <c r="C433" s="270"/>
      <c r="D433" s="270"/>
      <c r="E433" s="270"/>
      <c r="F433" s="270"/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87"/>
      <c r="R433" s="287"/>
      <c r="S433" s="287"/>
      <c r="T433" s="287"/>
      <c r="U433" s="287"/>
      <c r="V433" s="287"/>
      <c r="W433" s="287"/>
      <c r="X433" s="270"/>
      <c r="Y433" s="270"/>
      <c r="Z433" s="270"/>
      <c r="AA433" s="270"/>
      <c r="AB433" s="270"/>
      <c r="AC433" s="270"/>
      <c r="AD433" s="270"/>
      <c r="AE433" s="270"/>
    </row>
    <row r="434" spans="1:31" s="265" customFormat="1">
      <c r="A434" s="270"/>
      <c r="B434" s="270"/>
      <c r="C434" s="270"/>
      <c r="D434" s="270"/>
      <c r="E434" s="270"/>
      <c r="F434" s="270"/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87"/>
      <c r="R434" s="287"/>
      <c r="S434" s="287"/>
      <c r="T434" s="287"/>
      <c r="U434" s="287"/>
      <c r="V434" s="287"/>
      <c r="W434" s="287"/>
      <c r="X434" s="270"/>
      <c r="Y434" s="270"/>
      <c r="Z434" s="270"/>
      <c r="AA434" s="270"/>
      <c r="AB434" s="270"/>
      <c r="AC434" s="270"/>
      <c r="AD434" s="270"/>
      <c r="AE434" s="270"/>
    </row>
    <row r="435" spans="1:31" s="265" customFormat="1">
      <c r="A435" s="270"/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87"/>
      <c r="R435" s="287"/>
      <c r="S435" s="287"/>
      <c r="T435" s="287"/>
      <c r="U435" s="287"/>
      <c r="V435" s="287"/>
      <c r="W435" s="287"/>
      <c r="X435" s="270"/>
      <c r="Y435" s="270"/>
      <c r="Z435" s="270"/>
      <c r="AA435" s="270"/>
      <c r="AB435" s="270"/>
      <c r="AC435" s="270"/>
      <c r="AD435" s="270"/>
      <c r="AE435" s="270"/>
    </row>
    <row r="436" spans="1:31" s="265" customFormat="1">
      <c r="A436" s="270"/>
      <c r="B436" s="270"/>
      <c r="C436" s="270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87"/>
      <c r="R436" s="287"/>
      <c r="S436" s="287"/>
      <c r="T436" s="287"/>
      <c r="U436" s="287"/>
      <c r="V436" s="287"/>
      <c r="W436" s="287"/>
      <c r="X436" s="270"/>
      <c r="Y436" s="270"/>
      <c r="Z436" s="270"/>
      <c r="AA436" s="270"/>
      <c r="AB436" s="270"/>
      <c r="AC436" s="270"/>
      <c r="AD436" s="270"/>
      <c r="AE436" s="270"/>
    </row>
    <row r="437" spans="1:31" s="265" customFormat="1">
      <c r="A437" s="270"/>
      <c r="B437" s="270"/>
      <c r="C437" s="270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87"/>
      <c r="R437" s="287"/>
      <c r="S437" s="287"/>
      <c r="T437" s="287"/>
      <c r="U437" s="287"/>
      <c r="V437" s="287"/>
      <c r="W437" s="287"/>
      <c r="X437" s="270"/>
      <c r="Y437" s="270"/>
      <c r="Z437" s="270"/>
      <c r="AA437" s="270"/>
      <c r="AB437" s="270"/>
      <c r="AC437" s="270"/>
      <c r="AD437" s="270"/>
      <c r="AE437" s="270"/>
    </row>
    <row r="438" spans="1:31" s="265" customFormat="1">
      <c r="A438" s="270"/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87"/>
      <c r="R438" s="287"/>
      <c r="S438" s="287"/>
      <c r="T438" s="287"/>
      <c r="U438" s="287"/>
      <c r="V438" s="287"/>
      <c r="W438" s="287"/>
      <c r="X438" s="270"/>
      <c r="Y438" s="270"/>
      <c r="Z438" s="270"/>
      <c r="AA438" s="270"/>
      <c r="AB438" s="270"/>
      <c r="AC438" s="270"/>
      <c r="AD438" s="270"/>
      <c r="AE438" s="270"/>
    </row>
    <row r="439" spans="1:31" s="265" customFormat="1">
      <c r="A439" s="270"/>
      <c r="B439" s="270"/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87"/>
      <c r="R439" s="287"/>
      <c r="S439" s="287"/>
      <c r="T439" s="287"/>
      <c r="U439" s="287"/>
      <c r="V439" s="287"/>
      <c r="W439" s="287"/>
      <c r="X439" s="270"/>
      <c r="Y439" s="270"/>
      <c r="Z439" s="270"/>
      <c r="AA439" s="270"/>
      <c r="AB439" s="270"/>
      <c r="AC439" s="270"/>
      <c r="AD439" s="270"/>
      <c r="AE439" s="270"/>
    </row>
    <row r="440" spans="1:31" s="265" customFormat="1">
      <c r="A440" s="270"/>
      <c r="B440" s="270"/>
      <c r="C440" s="270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87"/>
      <c r="R440" s="287"/>
      <c r="S440" s="287"/>
      <c r="T440" s="287"/>
      <c r="U440" s="287"/>
      <c r="V440" s="287"/>
      <c r="W440" s="287"/>
      <c r="X440" s="270"/>
      <c r="Y440" s="270"/>
      <c r="Z440" s="270"/>
      <c r="AA440" s="270"/>
      <c r="AB440" s="270"/>
      <c r="AC440" s="270"/>
      <c r="AD440" s="270"/>
      <c r="AE440" s="270"/>
    </row>
    <row r="441" spans="1:31" s="265" customFormat="1">
      <c r="A441" s="270"/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87"/>
      <c r="R441" s="287"/>
      <c r="S441" s="287"/>
      <c r="T441" s="287"/>
      <c r="U441" s="287"/>
      <c r="V441" s="287"/>
      <c r="W441" s="287"/>
      <c r="X441" s="270"/>
      <c r="Y441" s="270"/>
      <c r="Z441" s="270"/>
      <c r="AA441" s="270"/>
      <c r="AB441" s="270"/>
      <c r="AC441" s="270"/>
      <c r="AD441" s="270"/>
      <c r="AE441" s="270"/>
    </row>
    <row r="442" spans="1:31" s="265" customFormat="1">
      <c r="A442" s="270"/>
      <c r="B442" s="27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87"/>
      <c r="R442" s="287"/>
      <c r="S442" s="287"/>
      <c r="T442" s="287"/>
      <c r="U442" s="287"/>
      <c r="V442" s="287"/>
      <c r="W442" s="287"/>
      <c r="X442" s="270"/>
      <c r="Y442" s="270"/>
      <c r="Z442" s="270"/>
      <c r="AA442" s="270"/>
      <c r="AB442" s="270"/>
      <c r="AC442" s="270"/>
      <c r="AD442" s="270"/>
      <c r="AE442" s="270"/>
    </row>
    <row r="443" spans="1:31" s="265" customFormat="1">
      <c r="A443" s="270"/>
      <c r="B443" s="270"/>
      <c r="C443" s="270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87"/>
      <c r="R443" s="287"/>
      <c r="S443" s="287"/>
      <c r="T443" s="287"/>
      <c r="U443" s="287"/>
      <c r="V443" s="287"/>
      <c r="W443" s="287"/>
      <c r="X443" s="270"/>
      <c r="Y443" s="270"/>
      <c r="Z443" s="270"/>
      <c r="AA443" s="270"/>
      <c r="AB443" s="270"/>
      <c r="AC443" s="270"/>
      <c r="AD443" s="270"/>
      <c r="AE443" s="270"/>
    </row>
    <row r="444" spans="1:31" s="265" customFormat="1">
      <c r="A444" s="270"/>
      <c r="B444" s="270"/>
      <c r="C444" s="270"/>
      <c r="D444" s="270"/>
      <c r="E444" s="270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87"/>
      <c r="R444" s="287"/>
      <c r="S444" s="287"/>
      <c r="T444" s="287"/>
      <c r="U444" s="287"/>
      <c r="V444" s="287"/>
      <c r="W444" s="287"/>
      <c r="X444" s="270"/>
      <c r="Y444" s="270"/>
      <c r="Z444" s="270"/>
      <c r="AA444" s="270"/>
      <c r="AB444" s="270"/>
      <c r="AC444" s="270"/>
      <c r="AD444" s="270"/>
      <c r="AE444" s="270"/>
    </row>
    <row r="445" spans="1:31" s="265" customFormat="1">
      <c r="A445" s="270"/>
      <c r="B445" s="270"/>
      <c r="C445" s="270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87"/>
      <c r="R445" s="287"/>
      <c r="S445" s="287"/>
      <c r="T445" s="287"/>
      <c r="U445" s="287"/>
      <c r="V445" s="287"/>
      <c r="W445" s="287"/>
      <c r="X445" s="270"/>
      <c r="Y445" s="270"/>
      <c r="Z445" s="270"/>
      <c r="AA445" s="270"/>
      <c r="AB445" s="270"/>
      <c r="AC445" s="270"/>
      <c r="AD445" s="270"/>
      <c r="AE445" s="270"/>
    </row>
    <row r="446" spans="1:31" s="265" customFormat="1">
      <c r="A446" s="270"/>
      <c r="B446" s="270"/>
      <c r="C446" s="270"/>
      <c r="D446" s="270"/>
      <c r="E446" s="270"/>
      <c r="F446" s="270"/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87"/>
      <c r="R446" s="287"/>
      <c r="S446" s="287"/>
      <c r="T446" s="287"/>
      <c r="U446" s="287"/>
      <c r="V446" s="287"/>
      <c r="W446" s="287"/>
      <c r="X446" s="270"/>
      <c r="Y446" s="270"/>
      <c r="Z446" s="270"/>
      <c r="AA446" s="270"/>
      <c r="AB446" s="270"/>
      <c r="AC446" s="270"/>
      <c r="AD446" s="270"/>
      <c r="AE446" s="270"/>
    </row>
    <row r="447" spans="1:31" s="265" customFormat="1">
      <c r="A447" s="270"/>
      <c r="B447" s="270"/>
      <c r="C447" s="270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87"/>
      <c r="R447" s="287"/>
      <c r="S447" s="287"/>
      <c r="T447" s="287"/>
      <c r="U447" s="287"/>
      <c r="V447" s="287"/>
      <c r="W447" s="287"/>
      <c r="X447" s="270"/>
      <c r="Y447" s="270"/>
      <c r="Z447" s="270"/>
      <c r="AA447" s="270"/>
      <c r="AB447" s="270"/>
      <c r="AC447" s="270"/>
      <c r="AD447" s="270"/>
      <c r="AE447" s="270"/>
    </row>
    <row r="448" spans="1:31" s="265" customFormat="1">
      <c r="A448" s="270"/>
      <c r="B448" s="270"/>
      <c r="C448" s="270"/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87"/>
      <c r="R448" s="287"/>
      <c r="S448" s="287"/>
      <c r="T448" s="287"/>
      <c r="U448" s="287"/>
      <c r="V448" s="287"/>
      <c r="W448" s="287"/>
      <c r="X448" s="270"/>
      <c r="Y448" s="270"/>
      <c r="Z448" s="270"/>
      <c r="AA448" s="270"/>
      <c r="AB448" s="270"/>
      <c r="AC448" s="270"/>
      <c r="AD448" s="270"/>
      <c r="AE448" s="270"/>
    </row>
    <row r="449" spans="1:31" s="265" customFormat="1">
      <c r="A449" s="270"/>
      <c r="B449" s="270"/>
      <c r="C449" s="270"/>
      <c r="D449" s="270"/>
      <c r="E449" s="270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87"/>
      <c r="R449" s="287"/>
      <c r="S449" s="287"/>
      <c r="T449" s="287"/>
      <c r="U449" s="287"/>
      <c r="V449" s="287"/>
      <c r="W449" s="287"/>
      <c r="X449" s="270"/>
      <c r="Y449" s="270"/>
      <c r="Z449" s="270"/>
      <c r="AA449" s="270"/>
      <c r="AB449" s="270"/>
      <c r="AC449" s="270"/>
      <c r="AD449" s="270"/>
      <c r="AE449" s="270"/>
    </row>
    <row r="450" spans="1:31" s="265" customFormat="1">
      <c r="A450" s="270"/>
      <c r="B450" s="270"/>
      <c r="C450" s="270"/>
      <c r="D450" s="270"/>
      <c r="E450" s="270"/>
      <c r="F450" s="270"/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87"/>
      <c r="R450" s="287"/>
      <c r="S450" s="287"/>
      <c r="T450" s="287"/>
      <c r="U450" s="287"/>
      <c r="V450" s="287"/>
      <c r="W450" s="287"/>
      <c r="X450" s="270"/>
      <c r="Y450" s="270"/>
      <c r="Z450" s="270"/>
      <c r="AA450" s="270"/>
      <c r="AB450" s="270"/>
      <c r="AC450" s="270"/>
      <c r="AD450" s="270"/>
      <c r="AE450" s="270"/>
    </row>
    <row r="451" spans="1:31" s="265" customFormat="1">
      <c r="A451" s="270"/>
      <c r="B451" s="270"/>
      <c r="C451" s="270"/>
      <c r="D451" s="270"/>
      <c r="E451" s="270"/>
      <c r="F451" s="270"/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87"/>
      <c r="R451" s="287"/>
      <c r="S451" s="287"/>
      <c r="T451" s="287"/>
      <c r="U451" s="287"/>
      <c r="V451" s="287"/>
      <c r="W451" s="287"/>
      <c r="X451" s="270"/>
      <c r="Y451" s="270"/>
      <c r="Z451" s="270"/>
      <c r="AA451" s="270"/>
      <c r="AB451" s="270"/>
      <c r="AC451" s="270"/>
      <c r="AD451" s="270"/>
      <c r="AE451" s="270"/>
    </row>
    <row r="452" spans="1:31" s="265" customFormat="1">
      <c r="A452" s="270"/>
      <c r="B452" s="270"/>
      <c r="C452" s="270"/>
      <c r="D452" s="270"/>
      <c r="E452" s="270"/>
      <c r="F452" s="270"/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87"/>
      <c r="R452" s="287"/>
      <c r="S452" s="287"/>
      <c r="T452" s="287"/>
      <c r="U452" s="287"/>
      <c r="V452" s="287"/>
      <c r="W452" s="287"/>
      <c r="X452" s="270"/>
      <c r="Y452" s="270"/>
      <c r="Z452" s="270"/>
      <c r="AA452" s="270"/>
      <c r="AB452" s="270"/>
      <c r="AC452" s="270"/>
      <c r="AD452" s="270"/>
      <c r="AE452" s="270"/>
    </row>
    <row r="453" spans="1:31" s="265" customFormat="1">
      <c r="A453" s="270"/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87"/>
      <c r="R453" s="287"/>
      <c r="S453" s="287"/>
      <c r="T453" s="287"/>
      <c r="U453" s="287"/>
      <c r="V453" s="287"/>
      <c r="W453" s="287"/>
      <c r="X453" s="270"/>
      <c r="Y453" s="270"/>
      <c r="Z453" s="270"/>
      <c r="AA453" s="270"/>
      <c r="AB453" s="270"/>
      <c r="AC453" s="270"/>
      <c r="AD453" s="270"/>
      <c r="AE453" s="270"/>
    </row>
    <row r="454" spans="1:31" s="265" customFormat="1">
      <c r="A454" s="270"/>
      <c r="B454" s="270"/>
      <c r="C454" s="270"/>
      <c r="D454" s="270"/>
      <c r="E454" s="270"/>
      <c r="F454" s="270"/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87"/>
      <c r="R454" s="287"/>
      <c r="S454" s="287"/>
      <c r="T454" s="287"/>
      <c r="U454" s="287"/>
      <c r="V454" s="287"/>
      <c r="W454" s="287"/>
      <c r="X454" s="270"/>
      <c r="Y454" s="270"/>
      <c r="Z454" s="270"/>
      <c r="AA454" s="270"/>
      <c r="AB454" s="270"/>
      <c r="AC454" s="270"/>
      <c r="AD454" s="270"/>
      <c r="AE454" s="270"/>
    </row>
    <row r="455" spans="1:31" s="265" customFormat="1">
      <c r="A455" s="270"/>
      <c r="B455" s="270"/>
      <c r="C455" s="270"/>
      <c r="D455" s="270"/>
      <c r="E455" s="270"/>
      <c r="F455" s="270"/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87"/>
      <c r="R455" s="287"/>
      <c r="S455" s="287"/>
      <c r="T455" s="287"/>
      <c r="U455" s="287"/>
      <c r="V455" s="287"/>
      <c r="W455" s="287"/>
      <c r="X455" s="270"/>
      <c r="Y455" s="270"/>
      <c r="Z455" s="270"/>
      <c r="AA455" s="270"/>
      <c r="AB455" s="270"/>
      <c r="AC455" s="270"/>
      <c r="AD455" s="270"/>
      <c r="AE455" s="270"/>
    </row>
    <row r="456" spans="1:31" s="265" customFormat="1">
      <c r="A456" s="270"/>
      <c r="B456" s="270"/>
      <c r="C456" s="270"/>
      <c r="D456" s="270"/>
      <c r="E456" s="270"/>
      <c r="F456" s="270"/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87"/>
      <c r="R456" s="287"/>
      <c r="S456" s="287"/>
      <c r="T456" s="287"/>
      <c r="U456" s="287"/>
      <c r="V456" s="287"/>
      <c r="W456" s="287"/>
      <c r="X456" s="270"/>
      <c r="Y456" s="270"/>
      <c r="Z456" s="270"/>
      <c r="AA456" s="270"/>
      <c r="AB456" s="270"/>
      <c r="AC456" s="270"/>
      <c r="AD456" s="270"/>
      <c r="AE456" s="270"/>
    </row>
    <row r="457" spans="1:31" s="265" customFormat="1">
      <c r="A457" s="270"/>
      <c r="B457" s="270"/>
      <c r="C457" s="270"/>
      <c r="D457" s="270"/>
      <c r="E457" s="270"/>
      <c r="F457" s="270"/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87"/>
      <c r="R457" s="287"/>
      <c r="S457" s="287"/>
      <c r="T457" s="287"/>
      <c r="U457" s="287"/>
      <c r="V457" s="287"/>
      <c r="W457" s="287"/>
      <c r="X457" s="270"/>
      <c r="Y457" s="270"/>
      <c r="Z457" s="270"/>
      <c r="AA457" s="270"/>
      <c r="AB457" s="270"/>
      <c r="AC457" s="270"/>
      <c r="AD457" s="270"/>
      <c r="AE457" s="270"/>
    </row>
    <row r="458" spans="1:31" s="265" customFormat="1">
      <c r="A458" s="270"/>
      <c r="B458" s="270"/>
      <c r="C458" s="270"/>
      <c r="D458" s="270"/>
      <c r="E458" s="270"/>
      <c r="F458" s="270"/>
      <c r="G458" s="270"/>
      <c r="H458" s="270"/>
      <c r="I458" s="270"/>
      <c r="J458" s="270"/>
      <c r="K458" s="270"/>
      <c r="L458" s="270"/>
      <c r="M458" s="270"/>
      <c r="N458" s="270"/>
      <c r="O458" s="270"/>
      <c r="P458" s="270"/>
      <c r="Q458" s="287"/>
      <c r="R458" s="287"/>
      <c r="S458" s="287"/>
      <c r="T458" s="287"/>
      <c r="U458" s="287"/>
      <c r="V458" s="287"/>
      <c r="W458" s="287"/>
      <c r="X458" s="270"/>
      <c r="Y458" s="270"/>
      <c r="Z458" s="270"/>
      <c r="AA458" s="270"/>
      <c r="AB458" s="270"/>
      <c r="AC458" s="270"/>
      <c r="AD458" s="270"/>
      <c r="AE458" s="270"/>
    </row>
    <row r="459" spans="1:31" s="265" customFormat="1">
      <c r="A459" s="270"/>
      <c r="B459" s="270"/>
      <c r="C459" s="270"/>
      <c r="D459" s="270"/>
      <c r="E459" s="270"/>
      <c r="F459" s="270"/>
      <c r="G459" s="270"/>
      <c r="H459" s="270"/>
      <c r="I459" s="270"/>
      <c r="J459" s="270"/>
      <c r="K459" s="270"/>
      <c r="L459" s="270"/>
      <c r="M459" s="270"/>
      <c r="N459" s="270"/>
      <c r="O459" s="270"/>
      <c r="P459" s="270"/>
      <c r="Q459" s="287"/>
      <c r="R459" s="287"/>
      <c r="S459" s="287"/>
      <c r="T459" s="287"/>
      <c r="U459" s="287"/>
      <c r="V459" s="287"/>
      <c r="W459" s="287"/>
      <c r="X459" s="270"/>
      <c r="Y459" s="270"/>
      <c r="Z459" s="270"/>
      <c r="AA459" s="270"/>
      <c r="AB459" s="270"/>
      <c r="AC459" s="270"/>
      <c r="AD459" s="270"/>
      <c r="AE459" s="270"/>
    </row>
    <row r="460" spans="1:31" s="265" customFormat="1">
      <c r="A460" s="270"/>
      <c r="B460" s="270"/>
      <c r="C460" s="270"/>
      <c r="D460" s="270"/>
      <c r="E460" s="270"/>
      <c r="F460" s="270"/>
      <c r="G460" s="270"/>
      <c r="H460" s="270"/>
      <c r="I460" s="270"/>
      <c r="J460" s="270"/>
      <c r="K460" s="270"/>
      <c r="L460" s="270"/>
      <c r="M460" s="270"/>
      <c r="N460" s="270"/>
      <c r="O460" s="270"/>
      <c r="P460" s="270"/>
      <c r="Q460" s="287"/>
      <c r="R460" s="287"/>
      <c r="S460" s="287"/>
      <c r="T460" s="287"/>
      <c r="U460" s="287"/>
      <c r="V460" s="287"/>
      <c r="W460" s="287"/>
      <c r="X460" s="270"/>
      <c r="Y460" s="270"/>
      <c r="Z460" s="270"/>
      <c r="AA460" s="270"/>
      <c r="AB460" s="270"/>
      <c r="AC460" s="270"/>
      <c r="AD460" s="270"/>
      <c r="AE460" s="270"/>
    </row>
    <row r="461" spans="1:31" s="265" customFormat="1">
      <c r="A461" s="270"/>
      <c r="B461" s="270"/>
      <c r="C461" s="270"/>
      <c r="D461" s="270"/>
      <c r="E461" s="270"/>
      <c r="F461" s="270"/>
      <c r="G461" s="270"/>
      <c r="H461" s="270"/>
      <c r="I461" s="270"/>
      <c r="J461" s="270"/>
      <c r="K461" s="270"/>
      <c r="L461" s="270"/>
      <c r="M461" s="270"/>
      <c r="N461" s="270"/>
      <c r="O461" s="270"/>
      <c r="P461" s="270"/>
      <c r="Q461" s="287"/>
      <c r="R461" s="287"/>
      <c r="S461" s="287"/>
      <c r="T461" s="287"/>
      <c r="U461" s="287"/>
      <c r="V461" s="287"/>
      <c r="W461" s="287"/>
      <c r="X461" s="270"/>
      <c r="Y461" s="270"/>
      <c r="Z461" s="270"/>
      <c r="AA461" s="270"/>
      <c r="AB461" s="270"/>
      <c r="AC461" s="270"/>
      <c r="AD461" s="270"/>
      <c r="AE461" s="270"/>
    </row>
    <row r="462" spans="1:31" s="265" customFormat="1">
      <c r="A462" s="270"/>
      <c r="B462" s="270"/>
      <c r="C462" s="270"/>
      <c r="D462" s="270"/>
      <c r="E462" s="270"/>
      <c r="F462" s="270"/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87"/>
      <c r="R462" s="287"/>
      <c r="S462" s="287"/>
      <c r="T462" s="287"/>
      <c r="U462" s="287"/>
      <c r="V462" s="287"/>
      <c r="W462" s="287"/>
      <c r="X462" s="270"/>
      <c r="Y462" s="270"/>
      <c r="Z462" s="270"/>
      <c r="AA462" s="270"/>
      <c r="AB462" s="270"/>
      <c r="AC462" s="270"/>
      <c r="AD462" s="270"/>
      <c r="AE462" s="270"/>
    </row>
    <row r="463" spans="1:31" s="265" customFormat="1">
      <c r="A463" s="270"/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87"/>
      <c r="R463" s="287"/>
      <c r="S463" s="287"/>
      <c r="T463" s="287"/>
      <c r="U463" s="287"/>
      <c r="V463" s="287"/>
      <c r="W463" s="287"/>
      <c r="X463" s="270"/>
      <c r="Y463" s="270"/>
      <c r="Z463" s="270"/>
      <c r="AA463" s="270"/>
      <c r="AB463" s="270"/>
      <c r="AC463" s="270"/>
      <c r="AD463" s="270"/>
      <c r="AE463" s="270"/>
    </row>
    <row r="464" spans="1:31" s="265" customFormat="1">
      <c r="A464" s="270"/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87"/>
      <c r="R464" s="287"/>
      <c r="S464" s="287"/>
      <c r="T464" s="287"/>
      <c r="U464" s="287"/>
      <c r="V464" s="287"/>
      <c r="W464" s="287"/>
      <c r="X464" s="270"/>
      <c r="Y464" s="270"/>
      <c r="Z464" s="270"/>
      <c r="AA464" s="270"/>
      <c r="AB464" s="270"/>
      <c r="AC464" s="270"/>
      <c r="AD464" s="270"/>
      <c r="AE464" s="270"/>
    </row>
    <row r="465" spans="1:31" s="265" customFormat="1">
      <c r="A465" s="270"/>
      <c r="B465" s="270"/>
      <c r="C465" s="270"/>
      <c r="D465" s="270"/>
      <c r="E465" s="270"/>
      <c r="F465" s="270"/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87"/>
      <c r="R465" s="287"/>
      <c r="S465" s="287"/>
      <c r="T465" s="287"/>
      <c r="U465" s="287"/>
      <c r="V465" s="287"/>
      <c r="W465" s="287"/>
      <c r="X465" s="270"/>
      <c r="Y465" s="270"/>
      <c r="Z465" s="270"/>
      <c r="AA465" s="270"/>
      <c r="AB465" s="270"/>
      <c r="AC465" s="270"/>
      <c r="AD465" s="270"/>
      <c r="AE465" s="270"/>
    </row>
    <row r="466" spans="1:31" s="265" customFormat="1">
      <c r="A466" s="270"/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87"/>
      <c r="R466" s="287"/>
      <c r="S466" s="287"/>
      <c r="T466" s="287"/>
      <c r="U466" s="287"/>
      <c r="V466" s="287"/>
      <c r="W466" s="287"/>
      <c r="X466" s="270"/>
      <c r="Y466" s="270"/>
      <c r="Z466" s="270"/>
      <c r="AA466" s="270"/>
      <c r="AB466" s="270"/>
      <c r="AC466" s="270"/>
      <c r="AD466" s="270"/>
      <c r="AE466" s="270"/>
    </row>
    <row r="467" spans="1:31" s="265" customFormat="1">
      <c r="A467" s="270"/>
      <c r="B467" s="270"/>
      <c r="C467" s="270"/>
      <c r="D467" s="270"/>
      <c r="E467" s="270"/>
      <c r="F467" s="270"/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87"/>
      <c r="R467" s="287"/>
      <c r="S467" s="287"/>
      <c r="T467" s="287"/>
      <c r="U467" s="287"/>
      <c r="V467" s="287"/>
      <c r="W467" s="287"/>
      <c r="X467" s="270"/>
      <c r="Y467" s="270"/>
      <c r="Z467" s="270"/>
      <c r="AA467" s="270"/>
      <c r="AB467" s="270"/>
      <c r="AC467" s="270"/>
      <c r="AD467" s="270"/>
      <c r="AE467" s="270"/>
    </row>
    <row r="468" spans="1:31" s="265" customFormat="1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87"/>
      <c r="R468" s="287"/>
      <c r="S468" s="287"/>
      <c r="T468" s="287"/>
      <c r="U468" s="287"/>
      <c r="V468" s="287"/>
      <c r="W468" s="287"/>
      <c r="X468" s="270"/>
      <c r="Y468" s="270"/>
      <c r="Z468" s="270"/>
      <c r="AA468" s="270"/>
      <c r="AB468" s="270"/>
      <c r="AC468" s="270"/>
      <c r="AD468" s="270"/>
      <c r="AE468" s="270"/>
    </row>
    <row r="469" spans="1:31" s="265" customFormat="1">
      <c r="A469" s="270"/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87"/>
      <c r="R469" s="287"/>
      <c r="S469" s="287"/>
      <c r="T469" s="287"/>
      <c r="U469" s="287"/>
      <c r="V469" s="287"/>
      <c r="W469" s="287"/>
      <c r="X469" s="270"/>
      <c r="Y469" s="270"/>
      <c r="Z469" s="270"/>
      <c r="AA469" s="270"/>
      <c r="AB469" s="270"/>
      <c r="AC469" s="270"/>
      <c r="AD469" s="270"/>
      <c r="AE469" s="270"/>
    </row>
    <row r="470" spans="1:31" s="265" customFormat="1">
      <c r="A470" s="270"/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87"/>
      <c r="R470" s="287"/>
      <c r="S470" s="287"/>
      <c r="T470" s="287"/>
      <c r="U470" s="287"/>
      <c r="V470" s="287"/>
      <c r="W470" s="287"/>
      <c r="X470" s="270"/>
      <c r="Y470" s="270"/>
      <c r="Z470" s="270"/>
      <c r="AA470" s="270"/>
      <c r="AB470" s="270"/>
      <c r="AC470" s="270"/>
      <c r="AD470" s="270"/>
      <c r="AE470" s="270"/>
    </row>
    <row r="471" spans="1:31" s="265" customFormat="1">
      <c r="A471" s="270"/>
      <c r="B471" s="270"/>
      <c r="C471" s="270"/>
      <c r="D471" s="270"/>
      <c r="E471" s="270"/>
      <c r="F471" s="270"/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87"/>
      <c r="R471" s="287"/>
      <c r="S471" s="287"/>
      <c r="T471" s="287"/>
      <c r="U471" s="287"/>
      <c r="V471" s="287"/>
      <c r="W471" s="287"/>
      <c r="X471" s="270"/>
      <c r="Y471" s="270"/>
      <c r="Z471" s="270"/>
      <c r="AA471" s="270"/>
      <c r="AB471" s="270"/>
      <c r="AC471" s="270"/>
      <c r="AD471" s="270"/>
      <c r="AE471" s="270"/>
    </row>
    <row r="472" spans="1:31" s="265" customFormat="1">
      <c r="A472" s="270"/>
      <c r="B472" s="270"/>
      <c r="C472" s="270"/>
      <c r="D472" s="270"/>
      <c r="E472" s="270"/>
      <c r="F472" s="270"/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87"/>
      <c r="R472" s="287"/>
      <c r="S472" s="287"/>
      <c r="T472" s="287"/>
      <c r="U472" s="287"/>
      <c r="V472" s="287"/>
      <c r="W472" s="287"/>
      <c r="X472" s="270"/>
      <c r="Y472" s="270"/>
      <c r="Z472" s="270"/>
      <c r="AA472" s="270"/>
      <c r="AB472" s="270"/>
      <c r="AC472" s="270"/>
      <c r="AD472" s="270"/>
      <c r="AE472" s="270"/>
    </row>
    <row r="473" spans="1:31" s="265" customFormat="1">
      <c r="A473" s="270"/>
      <c r="B473" s="270"/>
      <c r="C473" s="270"/>
      <c r="D473" s="270"/>
      <c r="E473" s="270"/>
      <c r="F473" s="270"/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87"/>
      <c r="R473" s="287"/>
      <c r="S473" s="287"/>
      <c r="T473" s="287"/>
      <c r="U473" s="287"/>
      <c r="V473" s="287"/>
      <c r="W473" s="287"/>
      <c r="X473" s="270"/>
      <c r="Y473" s="270"/>
      <c r="Z473" s="270"/>
      <c r="AA473" s="270"/>
      <c r="AB473" s="270"/>
      <c r="AC473" s="270"/>
      <c r="AD473" s="270"/>
      <c r="AE473" s="270"/>
    </row>
    <row r="474" spans="1:31" s="265" customFormat="1">
      <c r="A474" s="270"/>
      <c r="B474" s="270"/>
      <c r="C474" s="270"/>
      <c r="D474" s="270"/>
      <c r="E474" s="270"/>
      <c r="F474" s="270"/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87"/>
      <c r="R474" s="287"/>
      <c r="S474" s="287"/>
      <c r="T474" s="287"/>
      <c r="U474" s="287"/>
      <c r="V474" s="287"/>
      <c r="W474" s="287"/>
      <c r="X474" s="270"/>
      <c r="Y474" s="270"/>
      <c r="Z474" s="270"/>
      <c r="AA474" s="270"/>
      <c r="AB474" s="270"/>
      <c r="AC474" s="270"/>
      <c r="AD474" s="270"/>
      <c r="AE474" s="270"/>
    </row>
    <row r="475" spans="1:31" s="265" customFormat="1">
      <c r="A475" s="270"/>
      <c r="B475" s="270"/>
      <c r="C475" s="270"/>
      <c r="D475" s="270"/>
      <c r="E475" s="270"/>
      <c r="F475" s="270"/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87"/>
      <c r="R475" s="287"/>
      <c r="S475" s="287"/>
      <c r="T475" s="287"/>
      <c r="U475" s="287"/>
      <c r="V475" s="287"/>
      <c r="W475" s="287"/>
      <c r="X475" s="270"/>
      <c r="Y475" s="270"/>
      <c r="Z475" s="270"/>
      <c r="AA475" s="270"/>
      <c r="AB475" s="270"/>
      <c r="AC475" s="270"/>
      <c r="AD475" s="270"/>
      <c r="AE475" s="270"/>
    </row>
    <row r="476" spans="1:31" s="265" customFormat="1">
      <c r="A476" s="270"/>
      <c r="B476" s="270"/>
      <c r="C476" s="270"/>
      <c r="D476" s="270"/>
      <c r="E476" s="270"/>
      <c r="F476" s="270"/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87"/>
      <c r="R476" s="287"/>
      <c r="S476" s="287"/>
      <c r="T476" s="287"/>
      <c r="U476" s="287"/>
      <c r="V476" s="287"/>
      <c r="W476" s="287"/>
      <c r="X476" s="270"/>
      <c r="Y476" s="270"/>
      <c r="Z476" s="270"/>
      <c r="AA476" s="270"/>
      <c r="AB476" s="270"/>
      <c r="AC476" s="270"/>
      <c r="AD476" s="270"/>
      <c r="AE476" s="270"/>
    </row>
    <row r="477" spans="1:31" s="265" customFormat="1">
      <c r="A477" s="270"/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87"/>
      <c r="R477" s="287"/>
      <c r="S477" s="287"/>
      <c r="T477" s="287"/>
      <c r="U477" s="287"/>
      <c r="V477" s="287"/>
      <c r="W477" s="287"/>
      <c r="X477" s="270"/>
      <c r="Y477" s="270"/>
      <c r="Z477" s="270"/>
      <c r="AA477" s="270"/>
      <c r="AB477" s="270"/>
      <c r="AC477" s="270"/>
      <c r="AD477" s="270"/>
      <c r="AE477" s="270"/>
    </row>
    <row r="478" spans="1:31" s="265" customFormat="1">
      <c r="A478" s="270"/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87"/>
      <c r="R478" s="287"/>
      <c r="S478" s="287"/>
      <c r="T478" s="287"/>
      <c r="U478" s="287"/>
      <c r="V478" s="287"/>
      <c r="W478" s="287"/>
      <c r="X478" s="270"/>
      <c r="Y478" s="270"/>
      <c r="Z478" s="270"/>
      <c r="AA478" s="270"/>
      <c r="AB478" s="270"/>
      <c r="AC478" s="270"/>
      <c r="AD478" s="270"/>
      <c r="AE478" s="270"/>
    </row>
    <row r="479" spans="1:31" s="265" customFormat="1">
      <c r="A479" s="270"/>
      <c r="B479" s="270"/>
      <c r="C479" s="270"/>
      <c r="D479" s="270"/>
      <c r="E479" s="270"/>
      <c r="F479" s="270"/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87"/>
      <c r="R479" s="287"/>
      <c r="S479" s="287"/>
      <c r="T479" s="287"/>
      <c r="U479" s="287"/>
      <c r="V479" s="287"/>
      <c r="W479" s="287"/>
      <c r="X479" s="270"/>
      <c r="Y479" s="270"/>
      <c r="Z479" s="270"/>
      <c r="AA479" s="270"/>
      <c r="AB479" s="270"/>
      <c r="AC479" s="270"/>
      <c r="AD479" s="270"/>
      <c r="AE479" s="270"/>
    </row>
    <row r="480" spans="1:31" s="265" customFormat="1">
      <c r="A480" s="270"/>
      <c r="B480" s="270"/>
      <c r="C480" s="270"/>
      <c r="D480" s="270"/>
      <c r="E480" s="270"/>
      <c r="F480" s="270"/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87"/>
      <c r="R480" s="287"/>
      <c r="S480" s="287"/>
      <c r="T480" s="287"/>
      <c r="U480" s="287"/>
      <c r="V480" s="287"/>
      <c r="W480" s="287"/>
      <c r="X480" s="270"/>
      <c r="Y480" s="270"/>
      <c r="Z480" s="270"/>
      <c r="AA480" s="270"/>
      <c r="AB480" s="270"/>
      <c r="AC480" s="270"/>
      <c r="AD480" s="270"/>
      <c r="AE480" s="270"/>
    </row>
    <row r="481" spans="1:31" s="265" customFormat="1">
      <c r="A481" s="270"/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87"/>
      <c r="R481" s="287"/>
      <c r="S481" s="287"/>
      <c r="T481" s="287"/>
      <c r="U481" s="287"/>
      <c r="V481" s="287"/>
      <c r="W481" s="287"/>
      <c r="X481" s="270"/>
      <c r="Y481" s="270"/>
      <c r="Z481" s="270"/>
      <c r="AA481" s="270"/>
      <c r="AB481" s="270"/>
      <c r="AC481" s="270"/>
      <c r="AD481" s="270"/>
      <c r="AE481" s="270"/>
    </row>
    <row r="482" spans="1:31" s="265" customFormat="1">
      <c r="A482" s="270"/>
      <c r="B482" s="270"/>
      <c r="C482" s="270"/>
      <c r="D482" s="270"/>
      <c r="E482" s="270"/>
      <c r="F482" s="270"/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87"/>
      <c r="R482" s="287"/>
      <c r="S482" s="287"/>
      <c r="T482" s="287"/>
      <c r="U482" s="287"/>
      <c r="V482" s="287"/>
      <c r="W482" s="287"/>
      <c r="X482" s="270"/>
      <c r="Y482" s="270"/>
      <c r="Z482" s="270"/>
      <c r="AA482" s="270"/>
      <c r="AB482" s="270"/>
      <c r="AC482" s="270"/>
      <c r="AD482" s="270"/>
      <c r="AE482" s="270"/>
    </row>
    <row r="483" spans="1:31" s="265" customFormat="1">
      <c r="A483" s="270"/>
      <c r="B483" s="270"/>
      <c r="C483" s="270"/>
      <c r="D483" s="270"/>
      <c r="E483" s="270"/>
      <c r="F483" s="270"/>
      <c r="G483" s="270"/>
      <c r="H483" s="270"/>
      <c r="I483" s="270"/>
      <c r="J483" s="270"/>
      <c r="K483" s="270"/>
      <c r="L483" s="270"/>
      <c r="M483" s="270"/>
      <c r="N483" s="270"/>
      <c r="O483" s="270"/>
      <c r="P483" s="270"/>
      <c r="Q483" s="287"/>
      <c r="R483" s="287"/>
      <c r="S483" s="287"/>
      <c r="T483" s="287"/>
      <c r="U483" s="287"/>
      <c r="V483" s="287"/>
      <c r="W483" s="287"/>
      <c r="X483" s="270"/>
      <c r="Y483" s="270"/>
      <c r="Z483" s="270"/>
      <c r="AA483" s="270"/>
      <c r="AB483" s="270"/>
      <c r="AC483" s="270"/>
      <c r="AD483" s="270"/>
      <c r="AE483" s="270"/>
    </row>
    <row r="484" spans="1:31" s="265" customFormat="1">
      <c r="A484" s="270"/>
      <c r="B484" s="270"/>
      <c r="C484" s="270"/>
      <c r="D484" s="270"/>
      <c r="E484" s="270"/>
      <c r="F484" s="270"/>
      <c r="G484" s="270"/>
      <c r="H484" s="270"/>
      <c r="I484" s="270"/>
      <c r="J484" s="270"/>
      <c r="K484" s="270"/>
      <c r="L484" s="270"/>
      <c r="M484" s="270"/>
      <c r="N484" s="270"/>
      <c r="O484" s="270"/>
      <c r="P484" s="270"/>
      <c r="Q484" s="287"/>
      <c r="R484" s="287"/>
      <c r="S484" s="287"/>
      <c r="T484" s="287"/>
      <c r="U484" s="287"/>
      <c r="V484" s="287"/>
      <c r="W484" s="287"/>
      <c r="X484" s="270"/>
      <c r="Y484" s="270"/>
      <c r="Z484" s="270"/>
      <c r="AA484" s="270"/>
      <c r="AB484" s="270"/>
      <c r="AC484" s="270"/>
      <c r="AD484" s="270"/>
      <c r="AE484" s="270"/>
    </row>
    <row r="485" spans="1:31" s="265" customFormat="1">
      <c r="A485" s="270"/>
      <c r="B485" s="270"/>
      <c r="C485" s="270"/>
      <c r="D485" s="270"/>
      <c r="E485" s="270"/>
      <c r="F485" s="270"/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87"/>
      <c r="R485" s="287"/>
      <c r="S485" s="287"/>
      <c r="T485" s="287"/>
      <c r="U485" s="287"/>
      <c r="V485" s="287"/>
      <c r="W485" s="287"/>
      <c r="X485" s="270"/>
      <c r="Y485" s="270"/>
      <c r="Z485" s="270"/>
      <c r="AA485" s="270"/>
      <c r="AB485" s="270"/>
      <c r="AC485" s="270"/>
      <c r="AD485" s="270"/>
      <c r="AE485" s="270"/>
    </row>
    <row r="486" spans="1:31" s="265" customFormat="1">
      <c r="A486" s="270"/>
      <c r="B486" s="270"/>
      <c r="C486" s="270"/>
      <c r="D486" s="270"/>
      <c r="E486" s="270"/>
      <c r="F486" s="270"/>
      <c r="G486" s="270"/>
      <c r="H486" s="270"/>
      <c r="I486" s="270"/>
      <c r="J486" s="270"/>
      <c r="K486" s="270"/>
      <c r="L486" s="270"/>
      <c r="M486" s="270"/>
      <c r="N486" s="270"/>
      <c r="O486" s="270"/>
      <c r="P486" s="270"/>
      <c r="Q486" s="287"/>
      <c r="R486" s="287"/>
      <c r="S486" s="287"/>
      <c r="T486" s="287"/>
      <c r="U486" s="287"/>
      <c r="V486" s="287"/>
      <c r="W486" s="287"/>
      <c r="X486" s="270"/>
      <c r="Y486" s="270"/>
      <c r="Z486" s="270"/>
      <c r="AA486" s="270"/>
      <c r="AB486" s="270"/>
      <c r="AC486" s="270"/>
      <c r="AD486" s="270"/>
      <c r="AE486" s="270"/>
    </row>
    <row r="487" spans="1:31" s="265" customFormat="1">
      <c r="A487" s="270"/>
      <c r="B487" s="270"/>
      <c r="C487" s="270"/>
      <c r="D487" s="270"/>
      <c r="E487" s="270"/>
      <c r="F487" s="270"/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87"/>
      <c r="R487" s="287"/>
      <c r="S487" s="287"/>
      <c r="T487" s="287"/>
      <c r="U487" s="287"/>
      <c r="V487" s="287"/>
      <c r="W487" s="287"/>
      <c r="X487" s="270"/>
      <c r="Y487" s="270"/>
      <c r="Z487" s="270"/>
      <c r="AA487" s="270"/>
      <c r="AB487" s="270"/>
      <c r="AC487" s="270"/>
      <c r="AD487" s="270"/>
      <c r="AE487" s="270"/>
    </row>
    <row r="488" spans="1:31" s="265" customFormat="1">
      <c r="A488" s="270"/>
      <c r="B488" s="270"/>
      <c r="C488" s="270"/>
      <c r="D488" s="270"/>
      <c r="E488" s="270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87"/>
      <c r="R488" s="287"/>
      <c r="S488" s="287"/>
      <c r="T488" s="287"/>
      <c r="U488" s="287"/>
      <c r="V488" s="287"/>
      <c r="W488" s="287"/>
      <c r="X488" s="270"/>
      <c r="Y488" s="270"/>
      <c r="Z488" s="270"/>
      <c r="AA488" s="270"/>
      <c r="AB488" s="270"/>
      <c r="AC488" s="270"/>
      <c r="AD488" s="270"/>
      <c r="AE488" s="270"/>
    </row>
    <row r="489" spans="1:31" s="265" customFormat="1">
      <c r="A489" s="270"/>
      <c r="B489" s="270"/>
      <c r="C489" s="270"/>
      <c r="D489" s="270"/>
      <c r="E489" s="270"/>
      <c r="F489" s="270"/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87"/>
      <c r="R489" s="287"/>
      <c r="S489" s="287"/>
      <c r="T489" s="287"/>
      <c r="U489" s="287"/>
      <c r="V489" s="287"/>
      <c r="W489" s="287"/>
      <c r="X489" s="270"/>
      <c r="Y489" s="270"/>
      <c r="Z489" s="270"/>
      <c r="AA489" s="270"/>
      <c r="AB489" s="270"/>
      <c r="AC489" s="270"/>
      <c r="AD489" s="270"/>
      <c r="AE489" s="270"/>
    </row>
    <row r="490" spans="1:31" s="265" customFormat="1">
      <c r="A490" s="270"/>
      <c r="B490" s="270"/>
      <c r="C490" s="270"/>
      <c r="D490" s="270"/>
      <c r="E490" s="270"/>
      <c r="F490" s="270"/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87"/>
      <c r="R490" s="287"/>
      <c r="S490" s="287"/>
      <c r="T490" s="287"/>
      <c r="U490" s="287"/>
      <c r="V490" s="287"/>
      <c r="W490" s="287"/>
      <c r="X490" s="270"/>
      <c r="Y490" s="270"/>
      <c r="Z490" s="270"/>
      <c r="AA490" s="270"/>
      <c r="AB490" s="270"/>
      <c r="AC490" s="270"/>
      <c r="AD490" s="270"/>
      <c r="AE490" s="270"/>
    </row>
    <row r="491" spans="1:31" s="265" customFormat="1">
      <c r="A491" s="270"/>
      <c r="B491" s="270"/>
      <c r="C491" s="270"/>
      <c r="D491" s="270"/>
      <c r="E491" s="270"/>
      <c r="F491" s="270"/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87"/>
      <c r="R491" s="287"/>
      <c r="S491" s="287"/>
      <c r="T491" s="287"/>
      <c r="U491" s="287"/>
      <c r="V491" s="287"/>
      <c r="W491" s="287"/>
      <c r="X491" s="270"/>
      <c r="Y491" s="270"/>
      <c r="Z491" s="270"/>
      <c r="AA491" s="270"/>
      <c r="AB491" s="270"/>
      <c r="AC491" s="270"/>
      <c r="AD491" s="270"/>
      <c r="AE491" s="270"/>
    </row>
    <row r="492" spans="1:31" s="265" customFormat="1">
      <c r="A492" s="270"/>
      <c r="B492" s="270"/>
      <c r="C492" s="270"/>
      <c r="D492" s="270"/>
      <c r="E492" s="270"/>
      <c r="F492" s="270"/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87"/>
      <c r="R492" s="287"/>
      <c r="S492" s="287"/>
      <c r="T492" s="287"/>
      <c r="U492" s="287"/>
      <c r="V492" s="287"/>
      <c r="W492" s="287"/>
      <c r="X492" s="270"/>
      <c r="Y492" s="270"/>
      <c r="Z492" s="270"/>
      <c r="AA492" s="270"/>
      <c r="AB492" s="270"/>
      <c r="AC492" s="270"/>
      <c r="AD492" s="270"/>
      <c r="AE492" s="270"/>
    </row>
    <row r="493" spans="1:31" s="265" customFormat="1">
      <c r="A493" s="270"/>
      <c r="B493" s="270"/>
      <c r="C493" s="270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87"/>
      <c r="R493" s="287"/>
      <c r="S493" s="287"/>
      <c r="T493" s="287"/>
      <c r="U493" s="287"/>
      <c r="V493" s="287"/>
      <c r="W493" s="287"/>
      <c r="X493" s="270"/>
      <c r="Y493" s="270"/>
      <c r="Z493" s="270"/>
      <c r="AA493" s="270"/>
      <c r="AB493" s="270"/>
      <c r="AC493" s="270"/>
      <c r="AD493" s="270"/>
      <c r="AE493" s="270"/>
    </row>
  </sheetData>
  <sortState ref="A94:AM184">
    <sortCondition descending="1" ref="V94:V184"/>
    <sortCondition descending="1" ref="X94:X184"/>
    <sortCondition descending="1" ref="W94:W184"/>
  </sortState>
  <pageMargins left="0.75" right="0.75" top="1" bottom="1" header="0.5" footer="0.5"/>
  <pageSetup scale="63" fitToHeight="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5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D50" sqref="D50"/>
    </sheetView>
  </sheetViews>
  <sheetFormatPr baseColWidth="10" defaultRowHeight="15" x14ac:dyDescent="0"/>
  <cols>
    <col min="2" max="2" width="15.83203125" bestFit="1" customWidth="1"/>
    <col min="11" max="11" width="35.33203125" bestFit="1" customWidth="1"/>
  </cols>
  <sheetData>
    <row r="1" spans="1:11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5</v>
      </c>
      <c r="F1" s="264" t="s">
        <v>6</v>
      </c>
      <c r="G1" s="264" t="s">
        <v>7</v>
      </c>
      <c r="H1" s="264" t="s">
        <v>8</v>
      </c>
      <c r="I1" s="264" t="s">
        <v>673</v>
      </c>
      <c r="J1" s="264" t="s">
        <v>674</v>
      </c>
      <c r="K1" s="264" t="s">
        <v>675</v>
      </c>
    </row>
    <row r="2" spans="1:11">
      <c r="A2" s="339">
        <v>46</v>
      </c>
      <c r="B2" s="363" t="s">
        <v>15</v>
      </c>
      <c r="C2" s="363">
        <v>1984</v>
      </c>
      <c r="D2" s="363" t="s">
        <v>16</v>
      </c>
      <c r="E2" s="339" t="s">
        <v>18</v>
      </c>
      <c r="F2" s="339">
        <v>1983</v>
      </c>
      <c r="G2" s="339" t="s">
        <v>19</v>
      </c>
      <c r="H2" s="339" t="s">
        <v>20</v>
      </c>
      <c r="I2" s="339"/>
      <c r="J2" s="348" t="s">
        <v>682</v>
      </c>
      <c r="K2" s="348" t="s">
        <v>683</v>
      </c>
    </row>
    <row r="3" spans="1:11">
      <c r="A3" s="284">
        <v>66</v>
      </c>
      <c r="B3" s="285" t="s">
        <v>15</v>
      </c>
      <c r="C3" s="285">
        <v>1989</v>
      </c>
      <c r="D3" s="285" t="s">
        <v>57</v>
      </c>
      <c r="E3" s="284" t="s">
        <v>18</v>
      </c>
      <c r="F3" s="284" t="s">
        <v>62</v>
      </c>
      <c r="G3" s="284" t="s">
        <v>59</v>
      </c>
      <c r="H3" s="284" t="s">
        <v>60</v>
      </c>
      <c r="I3" s="284"/>
      <c r="J3" s="299" t="s">
        <v>684</v>
      </c>
      <c r="K3" s="299" t="s">
        <v>685</v>
      </c>
    </row>
    <row r="4" spans="1:11">
      <c r="A4" s="339">
        <v>101</v>
      </c>
      <c r="B4" s="363" t="s">
        <v>81</v>
      </c>
      <c r="C4" s="339">
        <v>1994</v>
      </c>
      <c r="D4" s="363" t="s">
        <v>82</v>
      </c>
      <c r="E4" s="339" t="s">
        <v>71</v>
      </c>
      <c r="F4" s="339">
        <v>1994</v>
      </c>
      <c r="G4" s="339" t="s">
        <v>84</v>
      </c>
      <c r="H4" s="339" t="s">
        <v>85</v>
      </c>
      <c r="I4" s="339" t="s">
        <v>690</v>
      </c>
      <c r="J4" s="348" t="s">
        <v>682</v>
      </c>
      <c r="K4" s="339"/>
    </row>
    <row r="5" spans="1:11">
      <c r="A5" s="339">
        <v>142</v>
      </c>
      <c r="B5" s="340" t="s">
        <v>135</v>
      </c>
      <c r="C5" s="339">
        <v>2007</v>
      </c>
      <c r="D5" s="340" t="s">
        <v>136</v>
      </c>
      <c r="E5" s="339" t="s">
        <v>18</v>
      </c>
      <c r="F5" s="339">
        <v>2007</v>
      </c>
      <c r="G5" s="339" t="s">
        <v>124</v>
      </c>
      <c r="H5" s="339" t="s">
        <v>124</v>
      </c>
      <c r="I5" s="330"/>
      <c r="J5" s="348" t="s">
        <v>598</v>
      </c>
      <c r="K5" s="348" t="s">
        <v>691</v>
      </c>
    </row>
    <row r="6" spans="1:11">
      <c r="A6" s="339">
        <v>181</v>
      </c>
      <c r="B6" s="339" t="s">
        <v>251</v>
      </c>
      <c r="C6" s="339">
        <v>2009</v>
      </c>
      <c r="D6" s="340" t="s">
        <v>252</v>
      </c>
      <c r="E6" s="341" t="s">
        <v>18</v>
      </c>
      <c r="F6" s="342" t="s">
        <v>300</v>
      </c>
      <c r="G6" s="339" t="s">
        <v>352</v>
      </c>
      <c r="H6" s="341" t="s">
        <v>132</v>
      </c>
      <c r="I6" s="330"/>
      <c r="J6" s="341" t="s">
        <v>593</v>
      </c>
      <c r="K6" s="341" t="s">
        <v>593</v>
      </c>
    </row>
    <row r="7" spans="1:11">
      <c r="A7" s="284">
        <v>181</v>
      </c>
      <c r="B7" s="284" t="s">
        <v>251</v>
      </c>
      <c r="C7" s="284">
        <v>2009</v>
      </c>
      <c r="D7" s="291" t="s">
        <v>252</v>
      </c>
      <c r="E7" s="292" t="s">
        <v>18</v>
      </c>
      <c r="F7" s="293" t="s">
        <v>300</v>
      </c>
      <c r="G7" s="284" t="s">
        <v>314</v>
      </c>
      <c r="H7" s="292" t="s">
        <v>223</v>
      </c>
      <c r="I7" s="270"/>
      <c r="J7" s="292" t="s">
        <v>705</v>
      </c>
      <c r="K7" s="292" t="s">
        <v>706</v>
      </c>
    </row>
    <row r="8" spans="1:11">
      <c r="A8" s="339">
        <v>181</v>
      </c>
      <c r="B8" s="339" t="s">
        <v>251</v>
      </c>
      <c r="C8" s="339">
        <v>2009</v>
      </c>
      <c r="D8" s="340" t="s">
        <v>252</v>
      </c>
      <c r="E8" s="341" t="s">
        <v>18</v>
      </c>
      <c r="F8" s="342" t="s">
        <v>300</v>
      </c>
      <c r="G8" s="339" t="s">
        <v>287</v>
      </c>
      <c r="H8" s="341" t="s">
        <v>124</v>
      </c>
      <c r="I8" s="330"/>
      <c r="J8" s="341" t="s">
        <v>598</v>
      </c>
      <c r="K8" s="341" t="s">
        <v>598</v>
      </c>
    </row>
    <row r="9" spans="1:11">
      <c r="A9" s="284">
        <v>181</v>
      </c>
      <c r="B9" s="284" t="s">
        <v>251</v>
      </c>
      <c r="C9" s="284">
        <v>2009</v>
      </c>
      <c r="D9" s="291" t="s">
        <v>252</v>
      </c>
      <c r="E9" s="291" t="s">
        <v>18</v>
      </c>
      <c r="F9" s="291" t="s">
        <v>278</v>
      </c>
      <c r="G9" s="284" t="s">
        <v>279</v>
      </c>
      <c r="H9" s="291" t="s">
        <v>132</v>
      </c>
      <c r="I9" s="301"/>
      <c r="J9" s="291" t="s">
        <v>693</v>
      </c>
      <c r="K9" s="291" t="s">
        <v>693</v>
      </c>
    </row>
    <row r="10" spans="1:11">
      <c r="A10" s="339">
        <v>181</v>
      </c>
      <c r="B10" s="339" t="s">
        <v>251</v>
      </c>
      <c r="C10" s="339">
        <v>2009</v>
      </c>
      <c r="D10" s="340" t="s">
        <v>252</v>
      </c>
      <c r="E10" s="341" t="s">
        <v>18</v>
      </c>
      <c r="F10" s="339"/>
      <c r="G10" s="339" t="s">
        <v>331</v>
      </c>
      <c r="H10" s="341" t="s">
        <v>329</v>
      </c>
      <c r="I10" s="330"/>
      <c r="J10" s="341" t="s">
        <v>682</v>
      </c>
      <c r="K10" s="341" t="s">
        <v>692</v>
      </c>
    </row>
    <row r="11" spans="1:11">
      <c r="A11" s="284">
        <v>181</v>
      </c>
      <c r="B11" s="284" t="s">
        <v>251</v>
      </c>
      <c r="C11" s="284">
        <v>2009</v>
      </c>
      <c r="D11" s="291" t="s">
        <v>252</v>
      </c>
      <c r="E11" s="292" t="s">
        <v>18</v>
      </c>
      <c r="F11" s="293" t="s">
        <v>259</v>
      </c>
      <c r="G11" s="284" t="s">
        <v>260</v>
      </c>
      <c r="H11" s="292" t="s">
        <v>256</v>
      </c>
      <c r="I11" s="270"/>
      <c r="J11" s="292" t="s">
        <v>699</v>
      </c>
      <c r="K11" s="292" t="s">
        <v>700</v>
      </c>
    </row>
    <row r="12" spans="1:11">
      <c r="A12" s="339">
        <v>181</v>
      </c>
      <c r="B12" s="339" t="s">
        <v>251</v>
      </c>
      <c r="C12" s="339">
        <v>2009</v>
      </c>
      <c r="D12" s="340" t="s">
        <v>252</v>
      </c>
      <c r="E12" s="341" t="s">
        <v>18</v>
      </c>
      <c r="F12" s="342" t="s">
        <v>259</v>
      </c>
      <c r="G12" s="339" t="s">
        <v>260</v>
      </c>
      <c r="H12" s="341" t="s">
        <v>256</v>
      </c>
      <c r="I12" s="330"/>
      <c r="J12" s="341" t="s">
        <v>701</v>
      </c>
      <c r="K12" s="341" t="s">
        <v>702</v>
      </c>
    </row>
    <row r="13" spans="1:11">
      <c r="A13" s="330"/>
      <c r="B13" s="331" t="s">
        <v>409</v>
      </c>
      <c r="C13" s="332">
        <v>2013</v>
      </c>
      <c r="D13" s="330"/>
      <c r="E13" s="333" t="s">
        <v>426</v>
      </c>
      <c r="F13" s="330"/>
      <c r="G13" s="330"/>
      <c r="H13" s="334" t="s">
        <v>132</v>
      </c>
      <c r="I13" s="330"/>
      <c r="J13" s="334" t="s">
        <v>598</v>
      </c>
      <c r="K13" s="334" t="s">
        <v>708</v>
      </c>
    </row>
    <row r="14" spans="1:11">
      <c r="A14" s="330"/>
      <c r="B14" s="331" t="s">
        <v>409</v>
      </c>
      <c r="C14" s="332">
        <v>2015</v>
      </c>
      <c r="D14" s="330"/>
      <c r="E14" s="333" t="s">
        <v>18</v>
      </c>
      <c r="F14" s="330"/>
      <c r="G14" s="330"/>
      <c r="H14" s="330" t="s">
        <v>132</v>
      </c>
      <c r="I14" s="330"/>
      <c r="J14" s="334" t="s">
        <v>593</v>
      </c>
      <c r="K14" s="334" t="s">
        <v>593</v>
      </c>
    </row>
    <row r="15" spans="1:11">
      <c r="A15" s="330"/>
      <c r="B15" s="331" t="s">
        <v>409</v>
      </c>
      <c r="C15" s="332">
        <v>2015</v>
      </c>
      <c r="D15" s="330"/>
      <c r="E15" s="333" t="s">
        <v>426</v>
      </c>
      <c r="F15" s="330"/>
      <c r="G15" s="330"/>
      <c r="H15" s="330" t="s">
        <v>132</v>
      </c>
      <c r="I15" s="330"/>
      <c r="J15" s="334" t="s">
        <v>598</v>
      </c>
      <c r="K15" s="334" t="s">
        <v>709</v>
      </c>
    </row>
    <row r="16" spans="1:11">
      <c r="A16" s="331"/>
      <c r="B16" s="332" t="s">
        <v>381</v>
      </c>
      <c r="C16" s="332">
        <v>2011</v>
      </c>
      <c r="D16" s="331"/>
      <c r="E16" s="339" t="s">
        <v>71</v>
      </c>
      <c r="F16" s="331"/>
      <c r="G16" s="347"/>
      <c r="H16" s="341" t="s">
        <v>124</v>
      </c>
      <c r="I16" s="341"/>
      <c r="J16" s="348" t="s">
        <v>598</v>
      </c>
      <c r="K16" s="348" t="s">
        <v>726</v>
      </c>
    </row>
    <row r="17" spans="1:11">
      <c r="A17" s="331"/>
      <c r="B17" s="332" t="s">
        <v>381</v>
      </c>
      <c r="C17" s="332">
        <v>2011</v>
      </c>
      <c r="D17" s="331"/>
      <c r="E17" s="339" t="s">
        <v>71</v>
      </c>
      <c r="F17" s="331"/>
      <c r="G17" s="347"/>
      <c r="H17" s="341" t="s">
        <v>60</v>
      </c>
      <c r="I17" s="341"/>
      <c r="J17" s="348" t="s">
        <v>682</v>
      </c>
      <c r="K17" s="348" t="s">
        <v>715</v>
      </c>
    </row>
    <row r="18" spans="1:11">
      <c r="A18" s="331"/>
      <c r="B18" s="332" t="s">
        <v>381</v>
      </c>
      <c r="C18" s="332">
        <v>2011</v>
      </c>
      <c r="D18" s="331"/>
      <c r="E18" s="339" t="s">
        <v>71</v>
      </c>
      <c r="F18" s="331"/>
      <c r="G18" s="347"/>
      <c r="H18" s="341" t="s">
        <v>329</v>
      </c>
      <c r="I18" s="341"/>
      <c r="J18" s="348" t="s">
        <v>701</v>
      </c>
      <c r="K18" s="348" t="s">
        <v>714</v>
      </c>
    </row>
    <row r="19" spans="1:11">
      <c r="A19" s="272"/>
      <c r="B19" s="273" t="s">
        <v>381</v>
      </c>
      <c r="C19" s="273">
        <v>2011</v>
      </c>
      <c r="D19" s="272"/>
      <c r="E19" s="284" t="s">
        <v>71</v>
      </c>
      <c r="F19" s="272"/>
      <c r="G19" s="274"/>
      <c r="H19" s="292" t="s">
        <v>60</v>
      </c>
      <c r="I19" s="292"/>
      <c r="J19" s="297" t="s">
        <v>684</v>
      </c>
      <c r="K19" s="297" t="s">
        <v>713</v>
      </c>
    </row>
    <row r="20" spans="1:11">
      <c r="A20" s="272"/>
      <c r="B20" s="273" t="s">
        <v>382</v>
      </c>
      <c r="C20" s="273">
        <v>1996</v>
      </c>
      <c r="D20" s="272"/>
      <c r="E20" s="292" t="s">
        <v>18</v>
      </c>
      <c r="F20" s="272"/>
      <c r="G20" s="273"/>
      <c r="H20" s="292" t="s">
        <v>60</v>
      </c>
      <c r="I20" s="292"/>
      <c r="J20" s="292" t="s">
        <v>684</v>
      </c>
      <c r="K20" s="292" t="s">
        <v>731</v>
      </c>
    </row>
    <row r="21" spans="1:11">
      <c r="A21" s="339"/>
      <c r="B21" s="363" t="s">
        <v>414</v>
      </c>
      <c r="C21" s="339">
        <v>1996</v>
      </c>
      <c r="D21" s="363"/>
      <c r="E21" s="339"/>
      <c r="F21" s="339"/>
      <c r="G21" s="339"/>
      <c r="H21" s="339" t="s">
        <v>85</v>
      </c>
      <c r="I21" s="339" t="s">
        <v>690</v>
      </c>
      <c r="J21" s="348" t="s">
        <v>682</v>
      </c>
      <c r="K21" s="348" t="s">
        <v>682</v>
      </c>
    </row>
    <row r="22" spans="1:11">
      <c r="A22" s="331"/>
      <c r="B22" s="332" t="s">
        <v>383</v>
      </c>
      <c r="C22" s="332">
        <v>2005</v>
      </c>
      <c r="D22" s="331"/>
      <c r="E22" s="341" t="s">
        <v>18</v>
      </c>
      <c r="F22" s="331"/>
      <c r="G22" s="332"/>
      <c r="H22" s="331" t="s">
        <v>223</v>
      </c>
      <c r="I22" s="331"/>
      <c r="J22" s="334" t="s">
        <v>598</v>
      </c>
      <c r="K22" s="331"/>
    </row>
    <row r="23" spans="1:11">
      <c r="A23" s="284"/>
      <c r="B23" s="285" t="s">
        <v>479</v>
      </c>
      <c r="C23" s="284">
        <v>1993</v>
      </c>
      <c r="D23" s="285"/>
      <c r="E23" s="284"/>
      <c r="F23" s="284"/>
      <c r="G23" s="284"/>
      <c r="H23" s="284" t="s">
        <v>198</v>
      </c>
      <c r="I23" s="284" t="s">
        <v>690</v>
      </c>
      <c r="J23" s="284" t="s">
        <v>710</v>
      </c>
      <c r="K23" s="284" t="s">
        <v>711</v>
      </c>
    </row>
    <row r="24" spans="1:11">
      <c r="A24" s="339"/>
      <c r="B24" s="363" t="s">
        <v>411</v>
      </c>
      <c r="C24" s="339">
        <v>1991</v>
      </c>
      <c r="D24" s="363"/>
      <c r="E24" s="339"/>
      <c r="F24" s="339"/>
      <c r="G24" s="339"/>
      <c r="H24" s="339" t="s">
        <v>20</v>
      </c>
      <c r="I24" s="339" t="s">
        <v>690</v>
      </c>
      <c r="J24" s="330" t="s">
        <v>682</v>
      </c>
      <c r="K24" s="366" t="s">
        <v>712</v>
      </c>
    </row>
    <row r="25" spans="1:11">
      <c r="A25" s="330"/>
      <c r="B25" s="331" t="s">
        <v>410</v>
      </c>
      <c r="C25" s="332">
        <v>2014</v>
      </c>
      <c r="D25" s="330"/>
      <c r="E25" s="333" t="s">
        <v>18</v>
      </c>
      <c r="F25" s="330"/>
      <c r="G25" s="330"/>
      <c r="H25" s="330" t="s">
        <v>422</v>
      </c>
      <c r="I25" s="330"/>
      <c r="J25" s="334" t="s">
        <v>598</v>
      </c>
      <c r="K25" s="334" t="s">
        <v>709</v>
      </c>
    </row>
    <row r="26" spans="1:11">
      <c r="A26" s="330"/>
      <c r="B26" s="331" t="s">
        <v>419</v>
      </c>
      <c r="C26" s="332">
        <v>2013</v>
      </c>
      <c r="D26" s="330"/>
      <c r="E26" s="333" t="s">
        <v>18</v>
      </c>
      <c r="F26" s="330"/>
      <c r="G26" s="330"/>
      <c r="H26" s="330" t="s">
        <v>124</v>
      </c>
      <c r="I26" s="330"/>
      <c r="J26" s="334" t="s">
        <v>598</v>
      </c>
      <c r="K26" s="334" t="s">
        <v>708</v>
      </c>
    </row>
    <row r="27" spans="1:11">
      <c r="A27" s="330"/>
      <c r="B27" s="331" t="s">
        <v>406</v>
      </c>
      <c r="C27" s="332">
        <v>1989</v>
      </c>
      <c r="D27" s="330"/>
      <c r="E27" s="333" t="s">
        <v>18</v>
      </c>
      <c r="F27" s="330"/>
      <c r="G27" s="330"/>
      <c r="H27" s="334" t="s">
        <v>443</v>
      </c>
      <c r="I27" s="334"/>
      <c r="J27" s="334" t="s">
        <v>682</v>
      </c>
      <c r="K27" s="334" t="s">
        <v>732</v>
      </c>
    </row>
    <row r="28" spans="1:11">
      <c r="A28" s="330"/>
      <c r="B28" s="331" t="s">
        <v>406</v>
      </c>
      <c r="C28" s="332">
        <v>1989</v>
      </c>
      <c r="D28" s="330"/>
      <c r="E28" s="333" t="s">
        <v>18</v>
      </c>
      <c r="F28" s="330"/>
      <c r="G28" s="330" t="s">
        <v>460</v>
      </c>
      <c r="H28" s="334" t="s">
        <v>20</v>
      </c>
      <c r="I28" s="334"/>
      <c r="J28" s="334" t="s">
        <v>701</v>
      </c>
      <c r="K28" s="334" t="s">
        <v>734</v>
      </c>
    </row>
    <row r="31" spans="1:11">
      <c r="A31" t="s">
        <v>871</v>
      </c>
    </row>
    <row r="34" spans="1:4">
      <c r="A34" s="264" t="s">
        <v>0</v>
      </c>
      <c r="B34" s="264" t="s">
        <v>1</v>
      </c>
      <c r="C34" s="264" t="s">
        <v>2</v>
      </c>
      <c r="D34" s="264" t="s">
        <v>3</v>
      </c>
    </row>
    <row r="35" spans="1:4">
      <c r="A35" s="284">
        <v>46</v>
      </c>
      <c r="B35" s="285" t="s">
        <v>15</v>
      </c>
      <c r="C35" s="285">
        <v>1984</v>
      </c>
      <c r="D35" s="285" t="s">
        <v>16</v>
      </c>
    </row>
    <row r="36" spans="1:4">
      <c r="A36" s="284">
        <v>66</v>
      </c>
      <c r="B36" s="285" t="s">
        <v>15</v>
      </c>
      <c r="C36" s="285">
        <v>1989</v>
      </c>
      <c r="D36" s="285" t="s">
        <v>57</v>
      </c>
    </row>
    <row r="37" spans="1:4">
      <c r="A37" s="284">
        <v>101</v>
      </c>
      <c r="B37" s="285" t="s">
        <v>81</v>
      </c>
      <c r="C37" s="284">
        <v>1994</v>
      </c>
      <c r="D37" s="285" t="s">
        <v>82</v>
      </c>
    </row>
    <row r="38" spans="1:4">
      <c r="A38" s="284">
        <v>142</v>
      </c>
      <c r="B38" s="291" t="s">
        <v>135</v>
      </c>
      <c r="C38" s="284">
        <v>2007</v>
      </c>
      <c r="D38" s="291" t="s">
        <v>136</v>
      </c>
    </row>
    <row r="39" spans="1:4">
      <c r="A39" s="284">
        <v>181</v>
      </c>
      <c r="B39" s="284" t="s">
        <v>251</v>
      </c>
      <c r="C39" s="284">
        <v>2009</v>
      </c>
      <c r="D39" s="291" t="s">
        <v>252</v>
      </c>
    </row>
    <row r="40" spans="1:4">
      <c r="A40" s="270"/>
      <c r="B40" s="272" t="s">
        <v>409</v>
      </c>
      <c r="C40" s="273">
        <v>2015</v>
      </c>
      <c r="D40" s="270"/>
    </row>
    <row r="41" spans="1:4">
      <c r="A41" s="272"/>
      <c r="B41" s="273" t="s">
        <v>381</v>
      </c>
      <c r="C41" s="273">
        <v>2011</v>
      </c>
      <c r="D41" s="272"/>
    </row>
    <row r="42" spans="1:4">
      <c r="A42" s="272"/>
      <c r="B42" s="273" t="s">
        <v>382</v>
      </c>
      <c r="C42" s="273">
        <v>1996</v>
      </c>
      <c r="D42" s="272"/>
    </row>
    <row r="43" spans="1:4">
      <c r="A43" s="284"/>
      <c r="B43" s="285" t="s">
        <v>414</v>
      </c>
      <c r="C43" s="284">
        <v>1996</v>
      </c>
      <c r="D43" s="285"/>
    </row>
    <row r="44" spans="1:4">
      <c r="A44" s="272"/>
      <c r="B44" s="273" t="s">
        <v>383</v>
      </c>
      <c r="C44" s="273">
        <v>2005</v>
      </c>
      <c r="D44" s="272"/>
    </row>
    <row r="45" spans="1:4">
      <c r="A45" s="284"/>
      <c r="B45" s="285" t="s">
        <v>479</v>
      </c>
      <c r="C45" s="284">
        <v>1993</v>
      </c>
      <c r="D45" s="285"/>
    </row>
    <row r="46" spans="1:4">
      <c r="A46" s="284"/>
      <c r="B46" s="285" t="s">
        <v>411</v>
      </c>
      <c r="C46" s="284">
        <v>1991</v>
      </c>
      <c r="D46" s="285"/>
    </row>
    <row r="47" spans="1:4">
      <c r="A47" s="270"/>
      <c r="B47" s="272" t="s">
        <v>410</v>
      </c>
      <c r="C47" s="273">
        <v>2014</v>
      </c>
      <c r="D47" s="270"/>
    </row>
    <row r="48" spans="1:4">
      <c r="A48" s="270"/>
      <c r="B48" s="272" t="s">
        <v>419</v>
      </c>
      <c r="C48" s="273">
        <v>2013</v>
      </c>
      <c r="D48" s="270"/>
    </row>
    <row r="49" spans="1:4">
      <c r="A49" s="270"/>
      <c r="B49" s="272" t="s">
        <v>406</v>
      </c>
      <c r="C49" s="273">
        <v>1989</v>
      </c>
      <c r="D49" s="270"/>
    </row>
    <row r="50" spans="1:4">
      <c r="B50" s="331" t="s">
        <v>409</v>
      </c>
      <c r="C50" s="332">
        <v>2013</v>
      </c>
    </row>
  </sheetData>
  <sortState ref="A35:K61">
    <sortCondition ref="A35:A61"/>
    <sortCondition ref="B35:B61"/>
    <sortCondition ref="C35:C61"/>
    <sortCondition ref="J35:J6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opLeftCell="A3" zoomScale="85" zoomScaleNormal="85" zoomScalePageLayoutView="85" workbookViewId="0">
      <selection activeCell="Y100" sqref="Y100:Y102"/>
    </sheetView>
  </sheetViews>
  <sheetFormatPr baseColWidth="10" defaultRowHeight="15" x14ac:dyDescent="0"/>
  <cols>
    <col min="11" max="11" width="35.33203125" bestFit="1" customWidth="1"/>
    <col min="25" max="25" width="38.33203125" bestFit="1" customWidth="1"/>
    <col min="31" max="31" width="11.1640625" bestFit="1" customWidth="1"/>
  </cols>
  <sheetData>
    <row r="1" spans="1:31" ht="36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5</v>
      </c>
      <c r="F1" s="264" t="s">
        <v>6</v>
      </c>
      <c r="G1" s="264" t="s">
        <v>7</v>
      </c>
      <c r="H1" s="264" t="s">
        <v>8</v>
      </c>
      <c r="I1" s="264" t="s">
        <v>673</v>
      </c>
      <c r="J1" s="264" t="s">
        <v>674</v>
      </c>
      <c r="K1" s="264" t="s">
        <v>675</v>
      </c>
      <c r="L1" s="266" t="s">
        <v>677</v>
      </c>
      <c r="M1" s="264" t="s">
        <v>9</v>
      </c>
      <c r="N1" s="264" t="s">
        <v>10</v>
      </c>
      <c r="O1" s="264" t="s">
        <v>11</v>
      </c>
      <c r="P1" s="264" t="s">
        <v>12</v>
      </c>
      <c r="Q1" s="264" t="s">
        <v>363</v>
      </c>
      <c r="R1" s="264" t="s">
        <v>623</v>
      </c>
      <c r="S1" s="264" t="s">
        <v>386</v>
      </c>
      <c r="T1" s="264" t="s">
        <v>678</v>
      </c>
      <c r="U1" s="253" t="s">
        <v>679</v>
      </c>
      <c r="V1" s="264" t="s">
        <v>389</v>
      </c>
      <c r="W1" s="253" t="s">
        <v>679</v>
      </c>
      <c r="X1" s="262" t="s">
        <v>676</v>
      </c>
    </row>
    <row r="2" spans="1:31" s="338" customFormat="1">
      <c r="A2" s="330"/>
      <c r="B2" s="331" t="s">
        <v>406</v>
      </c>
      <c r="C2" s="332">
        <v>1989</v>
      </c>
      <c r="D2" s="330"/>
      <c r="E2" s="333" t="s">
        <v>18</v>
      </c>
      <c r="F2" s="330"/>
      <c r="G2" s="330"/>
      <c r="H2" s="334" t="s">
        <v>443</v>
      </c>
      <c r="I2" s="334"/>
      <c r="J2" s="334" t="s">
        <v>682</v>
      </c>
      <c r="K2" s="334" t="s">
        <v>732</v>
      </c>
      <c r="L2" s="331" t="s">
        <v>611</v>
      </c>
      <c r="M2" s="330" t="s">
        <v>546</v>
      </c>
      <c r="N2" s="331" t="s">
        <v>432</v>
      </c>
      <c r="O2" s="334" t="s">
        <v>442</v>
      </c>
      <c r="P2" s="330" t="s">
        <v>439</v>
      </c>
      <c r="Q2" s="335">
        <v>0.97199999999999998</v>
      </c>
      <c r="R2" s="335"/>
      <c r="S2" s="335">
        <v>1.2</v>
      </c>
      <c r="T2" s="335"/>
      <c r="U2" s="335"/>
      <c r="V2" s="335">
        <f t="shared" ref="V2:V37" si="0">+Q2</f>
        <v>0.97199999999999998</v>
      </c>
      <c r="W2" s="336">
        <f>+S2</f>
        <v>1.2</v>
      </c>
      <c r="X2" s="337" t="str">
        <f t="shared" ref="X2:X46" si="1">IF(V2&lt;&gt;"",IF(V2&lt;0.9,"S","F"),"")</f>
        <v>F</v>
      </c>
      <c r="Y2" s="376"/>
      <c r="Z2" s="369" t="s">
        <v>617</v>
      </c>
      <c r="AA2" s="369" t="s">
        <v>620</v>
      </c>
      <c r="AB2" s="369" t="s">
        <v>619</v>
      </c>
      <c r="AC2" s="369" t="s">
        <v>618</v>
      </c>
      <c r="AD2" s="369" t="s">
        <v>738</v>
      </c>
      <c r="AE2" s="369" t="s">
        <v>624</v>
      </c>
    </row>
    <row r="3" spans="1:31" s="338" customFormat="1">
      <c r="A3" s="330"/>
      <c r="B3" s="331" t="s">
        <v>406</v>
      </c>
      <c r="C3" s="332">
        <v>1989</v>
      </c>
      <c r="D3" s="330"/>
      <c r="E3" s="333" t="s">
        <v>18</v>
      </c>
      <c r="F3" s="330"/>
      <c r="G3" s="330"/>
      <c r="H3" s="334" t="s">
        <v>443</v>
      </c>
      <c r="I3" s="334"/>
      <c r="J3" s="334" t="s">
        <v>682</v>
      </c>
      <c r="K3" s="334" t="s">
        <v>732</v>
      </c>
      <c r="L3" s="331" t="s">
        <v>611</v>
      </c>
      <c r="M3" s="330" t="s">
        <v>546</v>
      </c>
      <c r="N3" s="331" t="s">
        <v>432</v>
      </c>
      <c r="O3" s="334" t="s">
        <v>442</v>
      </c>
      <c r="P3" s="330" t="s">
        <v>438</v>
      </c>
      <c r="Q3" s="335">
        <v>0.94899999999999995</v>
      </c>
      <c r="R3" s="335"/>
      <c r="S3" s="335">
        <v>4.2</v>
      </c>
      <c r="T3" s="335"/>
      <c r="U3" s="335"/>
      <c r="V3" s="335">
        <f t="shared" si="0"/>
        <v>0.94899999999999995</v>
      </c>
      <c r="W3" s="336">
        <f>+S3</f>
        <v>4.2</v>
      </c>
      <c r="X3" s="337" t="str">
        <f t="shared" si="1"/>
        <v>F</v>
      </c>
      <c r="Y3" s="368" t="s">
        <v>858</v>
      </c>
      <c r="Z3" s="377">
        <f>AVERAGE($W$2:$W$28)</f>
        <v>10.470370370370372</v>
      </c>
      <c r="AA3" s="377">
        <f>MEDIAN($W$2:$W$28)</f>
        <v>11.5</v>
      </c>
      <c r="AB3" s="377">
        <f>MAX($W$2:$W$28)</f>
        <v>17.100000000000001</v>
      </c>
      <c r="AC3" s="377">
        <f>MIN($W$2:$W$28)</f>
        <v>1.2</v>
      </c>
      <c r="AD3" s="377">
        <f>STDEV($W$2:$W$28)</f>
        <v>4.4193468726302481</v>
      </c>
      <c r="AE3" s="380">
        <f>COUNT($W$2:$W$28)</f>
        <v>27</v>
      </c>
    </row>
    <row r="4" spans="1:31" s="338" customFormat="1">
      <c r="A4" s="330"/>
      <c r="B4" s="331" t="s">
        <v>406</v>
      </c>
      <c r="C4" s="332">
        <v>1989</v>
      </c>
      <c r="D4" s="330"/>
      <c r="E4" s="333" t="s">
        <v>18</v>
      </c>
      <c r="F4" s="330"/>
      <c r="G4" s="330"/>
      <c r="H4" s="334" t="s">
        <v>443</v>
      </c>
      <c r="I4" s="334"/>
      <c r="J4" s="334" t="s">
        <v>682</v>
      </c>
      <c r="K4" s="334" t="s">
        <v>732</v>
      </c>
      <c r="L4" s="331" t="s">
        <v>611</v>
      </c>
      <c r="M4" s="330" t="s">
        <v>546</v>
      </c>
      <c r="N4" s="331" t="s">
        <v>432</v>
      </c>
      <c r="O4" s="334" t="s">
        <v>442</v>
      </c>
      <c r="P4" s="330" t="s">
        <v>436</v>
      </c>
      <c r="Q4" s="335">
        <v>0.94</v>
      </c>
      <c r="R4" s="335"/>
      <c r="S4" s="335">
        <v>5.5</v>
      </c>
      <c r="T4" s="335"/>
      <c r="U4" s="335"/>
      <c r="V4" s="335">
        <f t="shared" si="0"/>
        <v>0.94</v>
      </c>
      <c r="W4" s="336">
        <f>+S4</f>
        <v>5.5</v>
      </c>
      <c r="X4" s="337" t="str">
        <f t="shared" si="1"/>
        <v>F</v>
      </c>
      <c r="Y4" s="368" t="s">
        <v>764</v>
      </c>
      <c r="Z4" s="368">
        <f>AVERAGE($W$2:$W$8)</f>
        <v>4.2857142857142856</v>
      </c>
      <c r="AA4" s="368">
        <f>MEDIAN($W$2:$W$8)</f>
        <v>4.2</v>
      </c>
      <c r="AB4" s="368">
        <f>MAX($W$2:$W$8)</f>
        <v>6.6</v>
      </c>
      <c r="AC4" s="368">
        <f>MIN($W$2:$W$8)</f>
        <v>1.2</v>
      </c>
      <c r="AD4" s="368">
        <f>STDEV($W$2:$W$8)</f>
        <v>1.6577379883730832</v>
      </c>
      <c r="AE4" s="371">
        <f>COUNT($W$2:$W$8)</f>
        <v>7</v>
      </c>
    </row>
    <row r="5" spans="1:31" s="338" customFormat="1">
      <c r="A5" s="330"/>
      <c r="B5" s="331" t="s">
        <v>406</v>
      </c>
      <c r="C5" s="332">
        <v>1989</v>
      </c>
      <c r="D5" s="330"/>
      <c r="E5" s="333" t="s">
        <v>18</v>
      </c>
      <c r="F5" s="330"/>
      <c r="G5" s="330"/>
      <c r="H5" s="334" t="s">
        <v>443</v>
      </c>
      <c r="I5" s="334"/>
      <c r="J5" s="334" t="s">
        <v>682</v>
      </c>
      <c r="K5" s="334" t="s">
        <v>732</v>
      </c>
      <c r="L5" s="331" t="s">
        <v>611</v>
      </c>
      <c r="M5" s="330" t="s">
        <v>546</v>
      </c>
      <c r="N5" s="331" t="s">
        <v>432</v>
      </c>
      <c r="O5" s="334" t="s">
        <v>442</v>
      </c>
      <c r="P5" s="330" t="s">
        <v>440</v>
      </c>
      <c r="Q5" s="335">
        <v>0.93600000000000005</v>
      </c>
      <c r="R5" s="335"/>
      <c r="S5" s="335">
        <v>4.4000000000000004</v>
      </c>
      <c r="T5" s="335"/>
      <c r="U5" s="335"/>
      <c r="V5" s="335">
        <f t="shared" si="0"/>
        <v>0.93600000000000005</v>
      </c>
      <c r="W5" s="336">
        <f>+S5</f>
        <v>4.4000000000000004</v>
      </c>
      <c r="X5" s="337" t="str">
        <f t="shared" si="1"/>
        <v>F</v>
      </c>
      <c r="Y5" s="388" t="s">
        <v>765</v>
      </c>
      <c r="Z5" s="368">
        <f>AVERAGE($W$9:$W$28)</f>
        <v>12.635</v>
      </c>
      <c r="AA5" s="368">
        <f>MEDIAN($W$9:$W$28)</f>
        <v>13</v>
      </c>
      <c r="AB5" s="368">
        <f>MAX($W$9:$W$28)</f>
        <v>17.100000000000001</v>
      </c>
      <c r="AC5" s="368">
        <f>MIN($W$9:$W$28)</f>
        <v>7</v>
      </c>
      <c r="AD5" s="368">
        <f>STDEV($W$9:$W$28)</f>
        <v>2.6141870025326361</v>
      </c>
      <c r="AE5" s="371">
        <f>COUNT($W$9:$W$28)</f>
        <v>20</v>
      </c>
    </row>
    <row r="6" spans="1:31" s="338" customFormat="1">
      <c r="A6" s="330"/>
      <c r="B6" s="331" t="s">
        <v>406</v>
      </c>
      <c r="C6" s="332">
        <v>1989</v>
      </c>
      <c r="D6" s="330"/>
      <c r="E6" s="333" t="s">
        <v>18</v>
      </c>
      <c r="F6" s="330"/>
      <c r="G6" s="330"/>
      <c r="H6" s="334" t="s">
        <v>443</v>
      </c>
      <c r="I6" s="334"/>
      <c r="J6" s="334" t="s">
        <v>682</v>
      </c>
      <c r="K6" s="334" t="s">
        <v>732</v>
      </c>
      <c r="L6" s="331" t="s">
        <v>611</v>
      </c>
      <c r="M6" s="330" t="s">
        <v>546</v>
      </c>
      <c r="N6" s="331" t="s">
        <v>432</v>
      </c>
      <c r="O6" s="334" t="s">
        <v>442</v>
      </c>
      <c r="P6" s="330" t="s">
        <v>440</v>
      </c>
      <c r="Q6" s="335">
        <v>0.93500000000000005</v>
      </c>
      <c r="R6" s="335"/>
      <c r="S6" s="335"/>
      <c r="T6" s="335"/>
      <c r="U6" s="335">
        <v>4</v>
      </c>
      <c r="V6" s="335">
        <f t="shared" si="0"/>
        <v>0.93500000000000005</v>
      </c>
      <c r="W6" s="336">
        <f>+U6</f>
        <v>4</v>
      </c>
      <c r="X6" s="337" t="str">
        <f t="shared" si="1"/>
        <v>F</v>
      </c>
      <c r="Y6" s="330"/>
      <c r="Z6" s="330"/>
      <c r="AA6" s="330"/>
      <c r="AB6" s="330"/>
      <c r="AC6" s="330"/>
      <c r="AD6" s="330"/>
      <c r="AE6" s="330"/>
    </row>
    <row r="7" spans="1:31" s="338" customFormat="1">
      <c r="A7" s="330"/>
      <c r="B7" s="331" t="s">
        <v>406</v>
      </c>
      <c r="C7" s="332">
        <v>1989</v>
      </c>
      <c r="D7" s="330"/>
      <c r="E7" s="333" t="s">
        <v>18</v>
      </c>
      <c r="F7" s="330"/>
      <c r="G7" s="330"/>
      <c r="H7" s="334" t="s">
        <v>443</v>
      </c>
      <c r="I7" s="334"/>
      <c r="J7" s="334" t="s">
        <v>682</v>
      </c>
      <c r="K7" s="334" t="s">
        <v>732</v>
      </c>
      <c r="L7" s="331" t="s">
        <v>611</v>
      </c>
      <c r="M7" s="330" t="s">
        <v>546</v>
      </c>
      <c r="N7" s="331" t="s">
        <v>432</v>
      </c>
      <c r="O7" s="334" t="s">
        <v>442</v>
      </c>
      <c r="P7" s="330" t="s">
        <v>441</v>
      </c>
      <c r="Q7" s="335">
        <v>0.93300000000000005</v>
      </c>
      <c r="R7" s="335"/>
      <c r="S7" s="335">
        <v>4.0999999999999996</v>
      </c>
      <c r="T7" s="335"/>
      <c r="U7" s="335"/>
      <c r="V7" s="335">
        <f t="shared" si="0"/>
        <v>0.93300000000000005</v>
      </c>
      <c r="W7" s="336">
        <f>+S7</f>
        <v>4.0999999999999996</v>
      </c>
      <c r="X7" s="337" t="str">
        <f t="shared" si="1"/>
        <v>F</v>
      </c>
      <c r="Y7" s="330"/>
      <c r="Z7" s="330"/>
      <c r="AA7" s="330"/>
      <c r="AB7" s="330"/>
      <c r="AC7" s="330"/>
      <c r="AD7" s="330"/>
      <c r="AE7" s="330"/>
    </row>
    <row r="8" spans="1:31" s="338" customFormat="1">
      <c r="A8" s="330"/>
      <c r="B8" s="331" t="s">
        <v>406</v>
      </c>
      <c r="C8" s="332">
        <v>1989</v>
      </c>
      <c r="D8" s="330"/>
      <c r="E8" s="333" t="s">
        <v>18</v>
      </c>
      <c r="F8" s="330"/>
      <c r="G8" s="330"/>
      <c r="H8" s="334" t="s">
        <v>443</v>
      </c>
      <c r="I8" s="334"/>
      <c r="J8" s="334" t="s">
        <v>682</v>
      </c>
      <c r="K8" s="334" t="s">
        <v>732</v>
      </c>
      <c r="L8" s="331" t="s">
        <v>611</v>
      </c>
      <c r="M8" s="330" t="s">
        <v>546</v>
      </c>
      <c r="N8" s="331" t="s">
        <v>432</v>
      </c>
      <c r="O8" s="334" t="s">
        <v>442</v>
      </c>
      <c r="P8" s="330" t="s">
        <v>437</v>
      </c>
      <c r="Q8" s="335">
        <v>0.93</v>
      </c>
      <c r="R8" s="335"/>
      <c r="S8" s="335">
        <v>6.6</v>
      </c>
      <c r="T8" s="335"/>
      <c r="U8" s="335"/>
      <c r="V8" s="335">
        <f t="shared" si="0"/>
        <v>0.93</v>
      </c>
      <c r="W8" s="336">
        <f>+S8</f>
        <v>6.6</v>
      </c>
      <c r="X8" s="337" t="str">
        <f t="shared" si="1"/>
        <v>F</v>
      </c>
      <c r="Y8" s="330"/>
      <c r="Z8" s="330"/>
      <c r="AA8" s="330"/>
      <c r="AB8" s="330"/>
      <c r="AC8" s="330"/>
      <c r="AD8" s="330"/>
      <c r="AE8" s="330"/>
    </row>
    <row r="9" spans="1:31" s="338" customFormat="1">
      <c r="A9" s="330"/>
      <c r="B9" s="331" t="s">
        <v>406</v>
      </c>
      <c r="C9" s="332">
        <v>1989</v>
      </c>
      <c r="D9" s="330"/>
      <c r="E9" s="333" t="s">
        <v>18</v>
      </c>
      <c r="F9" s="330"/>
      <c r="G9" s="330"/>
      <c r="H9" s="334" t="s">
        <v>443</v>
      </c>
      <c r="I9" s="334"/>
      <c r="J9" s="334" t="s">
        <v>682</v>
      </c>
      <c r="K9" s="334" t="s">
        <v>732</v>
      </c>
      <c r="L9" s="331" t="s">
        <v>611</v>
      </c>
      <c r="M9" s="330" t="s">
        <v>546</v>
      </c>
      <c r="N9" s="331" t="s">
        <v>432</v>
      </c>
      <c r="O9" s="334" t="s">
        <v>442</v>
      </c>
      <c r="P9" s="330" t="s">
        <v>433</v>
      </c>
      <c r="Q9" s="335">
        <v>0.89</v>
      </c>
      <c r="R9" s="335"/>
      <c r="S9" s="335">
        <v>13</v>
      </c>
      <c r="T9" s="335"/>
      <c r="U9" s="335"/>
      <c r="V9" s="335">
        <f t="shared" si="0"/>
        <v>0.89</v>
      </c>
      <c r="W9" s="336">
        <f>+S9</f>
        <v>13</v>
      </c>
      <c r="X9" s="337" t="str">
        <f t="shared" si="1"/>
        <v>S</v>
      </c>
      <c r="Y9" s="330"/>
      <c r="Z9" s="330"/>
      <c r="AA9" s="330"/>
      <c r="AB9" s="330"/>
      <c r="AC9" s="330"/>
      <c r="AD9" s="330"/>
      <c r="AE9" s="330"/>
    </row>
    <row r="10" spans="1:31" s="338" customFormat="1">
      <c r="A10" s="330"/>
      <c r="B10" s="331" t="s">
        <v>406</v>
      </c>
      <c r="C10" s="332">
        <v>1989</v>
      </c>
      <c r="D10" s="330"/>
      <c r="E10" s="333" t="s">
        <v>18</v>
      </c>
      <c r="F10" s="330"/>
      <c r="G10" s="330"/>
      <c r="H10" s="334" t="s">
        <v>443</v>
      </c>
      <c r="I10" s="334"/>
      <c r="J10" s="334" t="s">
        <v>682</v>
      </c>
      <c r="K10" s="334" t="s">
        <v>732</v>
      </c>
      <c r="L10" s="331" t="s">
        <v>611</v>
      </c>
      <c r="M10" s="330" t="s">
        <v>546</v>
      </c>
      <c r="N10" s="331" t="s">
        <v>432</v>
      </c>
      <c r="O10" s="334" t="s">
        <v>442</v>
      </c>
      <c r="P10" s="365" t="s">
        <v>435</v>
      </c>
      <c r="Q10" s="335">
        <v>0.89</v>
      </c>
      <c r="R10" s="335"/>
      <c r="S10" s="335">
        <v>12.2</v>
      </c>
      <c r="T10" s="335"/>
      <c r="U10" s="335"/>
      <c r="V10" s="335">
        <f t="shared" si="0"/>
        <v>0.89</v>
      </c>
      <c r="W10" s="336">
        <f>+S10</f>
        <v>12.2</v>
      </c>
      <c r="X10" s="337" t="str">
        <f t="shared" si="1"/>
        <v>S</v>
      </c>
      <c r="Y10" s="330"/>
      <c r="Z10" s="330"/>
      <c r="AA10" s="330"/>
      <c r="AB10" s="330"/>
      <c r="AC10" s="330"/>
      <c r="AD10" s="330"/>
      <c r="AE10" s="330"/>
    </row>
    <row r="11" spans="1:31" s="338" customFormat="1">
      <c r="A11" s="330"/>
      <c r="B11" s="331" t="s">
        <v>406</v>
      </c>
      <c r="C11" s="332">
        <v>1989</v>
      </c>
      <c r="D11" s="330"/>
      <c r="E11" s="333" t="s">
        <v>18</v>
      </c>
      <c r="F11" s="330"/>
      <c r="G11" s="330"/>
      <c r="H11" s="334" t="s">
        <v>443</v>
      </c>
      <c r="I11" s="334"/>
      <c r="J11" s="334" t="s">
        <v>682</v>
      </c>
      <c r="K11" s="334" t="s">
        <v>732</v>
      </c>
      <c r="L11" s="331" t="s">
        <v>611</v>
      </c>
      <c r="M11" s="330" t="s">
        <v>546</v>
      </c>
      <c r="N11" s="331" t="s">
        <v>432</v>
      </c>
      <c r="O11" s="334" t="s">
        <v>442</v>
      </c>
      <c r="P11" s="330" t="s">
        <v>434</v>
      </c>
      <c r="Q11" s="335">
        <v>0.88</v>
      </c>
      <c r="R11" s="335"/>
      <c r="S11" s="335">
        <v>15.9</v>
      </c>
      <c r="T11" s="335"/>
      <c r="U11" s="335"/>
      <c r="V11" s="335">
        <f t="shared" si="0"/>
        <v>0.88</v>
      </c>
      <c r="W11" s="336">
        <f>+S11</f>
        <v>15.9</v>
      </c>
      <c r="X11" s="337" t="str">
        <f t="shared" si="1"/>
        <v>S</v>
      </c>
      <c r="Y11" s="330"/>
      <c r="Z11" s="330"/>
      <c r="AA11" s="330"/>
      <c r="AB11" s="330"/>
      <c r="AC11" s="330"/>
      <c r="AD11" s="330"/>
      <c r="AE11" s="330"/>
    </row>
    <row r="12" spans="1:31" s="338" customFormat="1">
      <c r="A12" s="330"/>
      <c r="B12" s="331" t="s">
        <v>406</v>
      </c>
      <c r="C12" s="332">
        <v>1989</v>
      </c>
      <c r="D12" s="330"/>
      <c r="E12" s="333" t="s">
        <v>18</v>
      </c>
      <c r="F12" s="330"/>
      <c r="G12" s="330"/>
      <c r="H12" s="334" t="s">
        <v>443</v>
      </c>
      <c r="I12" s="334"/>
      <c r="J12" s="334" t="s">
        <v>682</v>
      </c>
      <c r="K12" s="334" t="s">
        <v>732</v>
      </c>
      <c r="L12" s="331" t="s">
        <v>611</v>
      </c>
      <c r="M12" s="330" t="s">
        <v>546</v>
      </c>
      <c r="N12" s="331" t="s">
        <v>432</v>
      </c>
      <c r="O12" s="334" t="s">
        <v>442</v>
      </c>
      <c r="P12" s="330" t="s">
        <v>436</v>
      </c>
      <c r="Q12" s="335">
        <v>0.85</v>
      </c>
      <c r="R12" s="335"/>
      <c r="S12" s="335"/>
      <c r="T12" s="335"/>
      <c r="U12" s="335">
        <v>9</v>
      </c>
      <c r="V12" s="335">
        <f t="shared" si="0"/>
        <v>0.85</v>
      </c>
      <c r="W12" s="336">
        <f t="shared" ref="W12:W19" si="2">+U12</f>
        <v>9</v>
      </c>
      <c r="X12" s="337" t="str">
        <f t="shared" si="1"/>
        <v>S</v>
      </c>
      <c r="Y12" s="330"/>
      <c r="Z12" s="330"/>
      <c r="AA12" s="330"/>
      <c r="AB12" s="330"/>
      <c r="AC12" s="330"/>
      <c r="AD12" s="330"/>
      <c r="AE12" s="330"/>
    </row>
    <row r="13" spans="1:31" s="338" customFormat="1">
      <c r="A13" s="330"/>
      <c r="B13" s="331" t="s">
        <v>406</v>
      </c>
      <c r="C13" s="332">
        <v>1989</v>
      </c>
      <c r="D13" s="330"/>
      <c r="E13" s="333" t="s">
        <v>18</v>
      </c>
      <c r="F13" s="330"/>
      <c r="G13" s="330"/>
      <c r="H13" s="334" t="s">
        <v>443</v>
      </c>
      <c r="I13" s="334"/>
      <c r="J13" s="334" t="s">
        <v>682</v>
      </c>
      <c r="K13" s="334" t="s">
        <v>732</v>
      </c>
      <c r="L13" s="331" t="s">
        <v>611</v>
      </c>
      <c r="M13" s="330" t="s">
        <v>546</v>
      </c>
      <c r="N13" s="331" t="s">
        <v>432</v>
      </c>
      <c r="O13" s="334" t="s">
        <v>442</v>
      </c>
      <c r="P13" s="330" t="s">
        <v>441</v>
      </c>
      <c r="Q13" s="335">
        <v>0.84599999999999997</v>
      </c>
      <c r="R13" s="335"/>
      <c r="S13" s="335"/>
      <c r="T13" s="335"/>
      <c r="U13" s="335">
        <v>7</v>
      </c>
      <c r="V13" s="335">
        <f t="shared" si="0"/>
        <v>0.84599999999999997</v>
      </c>
      <c r="W13" s="336">
        <f t="shared" si="2"/>
        <v>7</v>
      </c>
      <c r="X13" s="337" t="str">
        <f t="shared" si="1"/>
        <v>S</v>
      </c>
      <c r="Y13" s="330"/>
      <c r="Z13" s="330"/>
      <c r="AA13" s="330"/>
      <c r="AB13" s="330"/>
      <c r="AC13" s="330"/>
      <c r="AD13" s="330"/>
      <c r="AE13" s="330"/>
    </row>
    <row r="14" spans="1:31" s="338" customFormat="1">
      <c r="A14" s="330"/>
      <c r="B14" s="331" t="s">
        <v>406</v>
      </c>
      <c r="C14" s="332">
        <v>1989</v>
      </c>
      <c r="D14" s="330"/>
      <c r="E14" s="333" t="s">
        <v>18</v>
      </c>
      <c r="F14" s="330"/>
      <c r="G14" s="330"/>
      <c r="H14" s="334" t="s">
        <v>443</v>
      </c>
      <c r="I14" s="334"/>
      <c r="J14" s="334" t="s">
        <v>682</v>
      </c>
      <c r="K14" s="334" t="s">
        <v>732</v>
      </c>
      <c r="L14" s="331" t="s">
        <v>611</v>
      </c>
      <c r="M14" s="330" t="s">
        <v>546</v>
      </c>
      <c r="N14" s="331" t="s">
        <v>432</v>
      </c>
      <c r="O14" s="334" t="s">
        <v>442</v>
      </c>
      <c r="P14" s="330" t="s">
        <v>438</v>
      </c>
      <c r="Q14" s="335">
        <v>0.84099999999999997</v>
      </c>
      <c r="R14" s="335"/>
      <c r="S14" s="335"/>
      <c r="T14" s="335"/>
      <c r="U14" s="335">
        <v>10</v>
      </c>
      <c r="V14" s="335">
        <f t="shared" si="0"/>
        <v>0.84099999999999997</v>
      </c>
      <c r="W14" s="336">
        <f t="shared" si="2"/>
        <v>10</v>
      </c>
      <c r="X14" s="337" t="str">
        <f t="shared" si="1"/>
        <v>S</v>
      </c>
      <c r="Y14" s="330"/>
      <c r="Z14" s="330"/>
      <c r="AA14" s="330"/>
      <c r="AB14" s="330"/>
      <c r="AC14" s="330"/>
      <c r="AD14" s="330"/>
      <c r="AE14" s="330"/>
    </row>
    <row r="15" spans="1:31" s="338" customFormat="1">
      <c r="A15" s="330"/>
      <c r="B15" s="331" t="s">
        <v>406</v>
      </c>
      <c r="C15" s="332">
        <v>1989</v>
      </c>
      <c r="D15" s="330"/>
      <c r="E15" s="333" t="s">
        <v>18</v>
      </c>
      <c r="F15" s="330"/>
      <c r="G15" s="330"/>
      <c r="H15" s="334" t="s">
        <v>443</v>
      </c>
      <c r="I15" s="334"/>
      <c r="J15" s="334" t="s">
        <v>682</v>
      </c>
      <c r="K15" s="334" t="s">
        <v>732</v>
      </c>
      <c r="L15" s="331" t="s">
        <v>611</v>
      </c>
      <c r="M15" s="330" t="s">
        <v>546</v>
      </c>
      <c r="N15" s="331" t="s">
        <v>432</v>
      </c>
      <c r="O15" s="334" t="s">
        <v>442</v>
      </c>
      <c r="P15" s="330" t="s">
        <v>433</v>
      </c>
      <c r="Q15" s="335">
        <v>0.83</v>
      </c>
      <c r="R15" s="335"/>
      <c r="S15" s="335"/>
      <c r="T15" s="335"/>
      <c r="U15" s="335">
        <v>16</v>
      </c>
      <c r="V15" s="335">
        <f t="shared" si="0"/>
        <v>0.83</v>
      </c>
      <c r="W15" s="336">
        <f t="shared" si="2"/>
        <v>16</v>
      </c>
      <c r="X15" s="337" t="str">
        <f t="shared" si="1"/>
        <v>S</v>
      </c>
      <c r="Y15" s="330"/>
      <c r="Z15" s="330"/>
      <c r="AA15" s="330"/>
      <c r="AB15" s="330"/>
      <c r="AC15" s="330"/>
      <c r="AD15" s="330"/>
      <c r="AE15" s="330"/>
    </row>
    <row r="16" spans="1:31" s="338" customFormat="1">
      <c r="A16" s="330"/>
      <c r="B16" s="331" t="s">
        <v>406</v>
      </c>
      <c r="C16" s="332">
        <v>1989</v>
      </c>
      <c r="D16" s="330"/>
      <c r="E16" s="333" t="s">
        <v>18</v>
      </c>
      <c r="F16" s="330"/>
      <c r="G16" s="330"/>
      <c r="H16" s="334" t="s">
        <v>443</v>
      </c>
      <c r="I16" s="334"/>
      <c r="J16" s="334" t="s">
        <v>682</v>
      </c>
      <c r="K16" s="334" t="s">
        <v>732</v>
      </c>
      <c r="L16" s="331" t="s">
        <v>611</v>
      </c>
      <c r="M16" s="330" t="s">
        <v>546</v>
      </c>
      <c r="N16" s="331" t="s">
        <v>432</v>
      </c>
      <c r="O16" s="334" t="s">
        <v>442</v>
      </c>
      <c r="P16" s="330" t="s">
        <v>439</v>
      </c>
      <c r="Q16" s="335">
        <v>0.82199999999999995</v>
      </c>
      <c r="R16" s="335"/>
      <c r="S16" s="335"/>
      <c r="T16" s="335"/>
      <c r="U16" s="335">
        <v>11</v>
      </c>
      <c r="V16" s="335">
        <f t="shared" si="0"/>
        <v>0.82199999999999995</v>
      </c>
      <c r="W16" s="336">
        <f t="shared" si="2"/>
        <v>11</v>
      </c>
      <c r="X16" s="337" t="str">
        <f t="shared" si="1"/>
        <v>S</v>
      </c>
      <c r="Y16" s="330"/>
      <c r="Z16" s="330"/>
      <c r="AA16" s="330"/>
      <c r="AB16" s="330"/>
      <c r="AC16" s="330"/>
      <c r="AD16" s="330"/>
      <c r="AE16" s="330"/>
    </row>
    <row r="17" spans="1:31" s="338" customFormat="1">
      <c r="A17" s="330"/>
      <c r="B17" s="331" t="s">
        <v>406</v>
      </c>
      <c r="C17" s="332">
        <v>1989</v>
      </c>
      <c r="D17" s="330"/>
      <c r="E17" s="333" t="s">
        <v>18</v>
      </c>
      <c r="F17" s="330"/>
      <c r="G17" s="330"/>
      <c r="H17" s="334" t="s">
        <v>443</v>
      </c>
      <c r="I17" s="334"/>
      <c r="J17" s="334" t="s">
        <v>682</v>
      </c>
      <c r="K17" s="334" t="s">
        <v>732</v>
      </c>
      <c r="L17" s="331" t="s">
        <v>611</v>
      </c>
      <c r="M17" s="330" t="s">
        <v>546</v>
      </c>
      <c r="N17" s="331" t="s">
        <v>432</v>
      </c>
      <c r="O17" s="334" t="s">
        <v>442</v>
      </c>
      <c r="P17" s="364" t="s">
        <v>435</v>
      </c>
      <c r="Q17" s="335">
        <v>0.81599999999999995</v>
      </c>
      <c r="R17" s="335"/>
      <c r="S17" s="335"/>
      <c r="T17" s="335"/>
      <c r="U17" s="335">
        <v>13</v>
      </c>
      <c r="V17" s="335">
        <f t="shared" si="0"/>
        <v>0.81599999999999995</v>
      </c>
      <c r="W17" s="336">
        <f t="shared" si="2"/>
        <v>13</v>
      </c>
      <c r="X17" s="337" t="str">
        <f t="shared" si="1"/>
        <v>S</v>
      </c>
      <c r="Y17" s="330"/>
      <c r="Z17" s="330"/>
      <c r="AA17" s="330"/>
      <c r="AB17" s="330"/>
      <c r="AC17" s="330"/>
      <c r="AD17" s="330"/>
      <c r="AE17" s="330"/>
    </row>
    <row r="18" spans="1:31" s="338" customFormat="1">
      <c r="A18" s="330"/>
      <c r="B18" s="331" t="s">
        <v>406</v>
      </c>
      <c r="C18" s="332">
        <v>1989</v>
      </c>
      <c r="D18" s="330"/>
      <c r="E18" s="333" t="s">
        <v>18</v>
      </c>
      <c r="F18" s="330"/>
      <c r="G18" s="330"/>
      <c r="H18" s="334" t="s">
        <v>443</v>
      </c>
      <c r="I18" s="334"/>
      <c r="J18" s="334" t="s">
        <v>682</v>
      </c>
      <c r="K18" s="334" t="s">
        <v>732</v>
      </c>
      <c r="L18" s="331" t="s">
        <v>611</v>
      </c>
      <c r="M18" s="330" t="s">
        <v>546</v>
      </c>
      <c r="N18" s="331" t="s">
        <v>432</v>
      </c>
      <c r="O18" s="334" t="s">
        <v>442</v>
      </c>
      <c r="P18" s="330" t="s">
        <v>434</v>
      </c>
      <c r="Q18" s="335">
        <v>0.81299999999999994</v>
      </c>
      <c r="R18" s="335"/>
      <c r="S18" s="335"/>
      <c r="T18" s="335"/>
      <c r="U18" s="335">
        <v>15</v>
      </c>
      <c r="V18" s="335">
        <f t="shared" si="0"/>
        <v>0.81299999999999994</v>
      </c>
      <c r="W18" s="336">
        <f t="shared" si="2"/>
        <v>15</v>
      </c>
      <c r="X18" s="337" t="str">
        <f t="shared" si="1"/>
        <v>S</v>
      </c>
      <c r="Y18" s="330"/>
      <c r="Z18" s="330"/>
      <c r="AA18" s="330"/>
      <c r="AB18" s="330"/>
      <c r="AC18" s="330"/>
      <c r="AD18" s="330"/>
      <c r="AE18" s="330"/>
    </row>
    <row r="19" spans="1:31" s="338" customFormat="1">
      <c r="A19" s="330"/>
      <c r="B19" s="331" t="s">
        <v>406</v>
      </c>
      <c r="C19" s="332">
        <v>1989</v>
      </c>
      <c r="D19" s="330"/>
      <c r="E19" s="333" t="s">
        <v>18</v>
      </c>
      <c r="F19" s="330"/>
      <c r="G19" s="330"/>
      <c r="H19" s="334" t="s">
        <v>443</v>
      </c>
      <c r="I19" s="334"/>
      <c r="J19" s="334" t="s">
        <v>682</v>
      </c>
      <c r="K19" s="334" t="s">
        <v>732</v>
      </c>
      <c r="L19" s="331" t="s">
        <v>611</v>
      </c>
      <c r="M19" s="330" t="s">
        <v>546</v>
      </c>
      <c r="N19" s="331" t="s">
        <v>432</v>
      </c>
      <c r="O19" s="334" t="s">
        <v>442</v>
      </c>
      <c r="P19" s="330" t="s">
        <v>437</v>
      </c>
      <c r="Q19" s="335">
        <v>0.80500000000000005</v>
      </c>
      <c r="R19" s="335"/>
      <c r="S19" s="335"/>
      <c r="T19" s="335"/>
      <c r="U19" s="335">
        <v>13</v>
      </c>
      <c r="V19" s="335">
        <f t="shared" si="0"/>
        <v>0.80500000000000005</v>
      </c>
      <c r="W19" s="336">
        <f t="shared" si="2"/>
        <v>13</v>
      </c>
      <c r="X19" s="337" t="str">
        <f t="shared" si="1"/>
        <v>S</v>
      </c>
      <c r="Y19" s="330"/>
      <c r="Z19" s="330"/>
      <c r="AA19" s="330"/>
      <c r="AB19" s="330"/>
      <c r="AC19" s="330"/>
      <c r="AD19" s="330"/>
      <c r="AE19" s="330"/>
    </row>
    <row r="20" spans="1:31" s="338" customFormat="1">
      <c r="A20" s="330"/>
      <c r="B20" s="331" t="s">
        <v>406</v>
      </c>
      <c r="C20" s="332">
        <v>1989</v>
      </c>
      <c r="D20" s="330"/>
      <c r="E20" s="333" t="s">
        <v>18</v>
      </c>
      <c r="F20" s="330"/>
      <c r="G20" s="330"/>
      <c r="H20" s="334" t="s">
        <v>443</v>
      </c>
      <c r="I20" s="334"/>
      <c r="J20" s="334" t="s">
        <v>682</v>
      </c>
      <c r="K20" s="334" t="s">
        <v>732</v>
      </c>
      <c r="L20" s="331" t="s">
        <v>611</v>
      </c>
      <c r="M20" s="330" t="s">
        <v>546</v>
      </c>
      <c r="N20" s="331" t="s">
        <v>432</v>
      </c>
      <c r="O20" s="334" t="s">
        <v>442</v>
      </c>
      <c r="P20" s="330" t="s">
        <v>433</v>
      </c>
      <c r="Q20" s="335">
        <v>0.8</v>
      </c>
      <c r="R20" s="335"/>
      <c r="S20" s="335"/>
      <c r="T20" s="335">
        <v>17.100000000000001</v>
      </c>
      <c r="U20" s="335"/>
      <c r="V20" s="335">
        <f t="shared" si="0"/>
        <v>0.8</v>
      </c>
      <c r="W20" s="335">
        <f t="shared" ref="W20:W28" si="3">+T20</f>
        <v>17.100000000000001</v>
      </c>
      <c r="X20" s="337" t="str">
        <f t="shared" si="1"/>
        <v>S</v>
      </c>
      <c r="Y20" s="330"/>
      <c r="Z20" s="330"/>
      <c r="AA20" s="330"/>
      <c r="AB20" s="330"/>
      <c r="AC20" s="330"/>
      <c r="AD20" s="330"/>
      <c r="AE20" s="330"/>
    </row>
    <row r="21" spans="1:31" s="338" customFormat="1">
      <c r="A21" s="330"/>
      <c r="B21" s="331" t="s">
        <v>406</v>
      </c>
      <c r="C21" s="332">
        <v>1989</v>
      </c>
      <c r="D21" s="330"/>
      <c r="E21" s="333" t="s">
        <v>18</v>
      </c>
      <c r="F21" s="330"/>
      <c r="G21" s="330"/>
      <c r="H21" s="334" t="s">
        <v>443</v>
      </c>
      <c r="I21" s="334"/>
      <c r="J21" s="334" t="s">
        <v>682</v>
      </c>
      <c r="K21" s="334" t="s">
        <v>732</v>
      </c>
      <c r="L21" s="331" t="s">
        <v>611</v>
      </c>
      <c r="M21" s="330" t="s">
        <v>546</v>
      </c>
      <c r="N21" s="331" t="s">
        <v>432</v>
      </c>
      <c r="O21" s="334" t="s">
        <v>442</v>
      </c>
      <c r="P21" s="330" t="s">
        <v>436</v>
      </c>
      <c r="Q21" s="335">
        <v>0.79400000000000004</v>
      </c>
      <c r="R21" s="335"/>
      <c r="S21" s="335"/>
      <c r="T21" s="335">
        <v>11.5</v>
      </c>
      <c r="U21" s="335"/>
      <c r="V21" s="335">
        <f t="shared" si="0"/>
        <v>0.79400000000000004</v>
      </c>
      <c r="W21" s="335">
        <f t="shared" si="3"/>
        <v>11.5</v>
      </c>
      <c r="X21" s="337" t="str">
        <f t="shared" si="1"/>
        <v>S</v>
      </c>
      <c r="Y21" s="330"/>
      <c r="Z21" s="330"/>
      <c r="AA21" s="330"/>
      <c r="AB21" s="330"/>
      <c r="AC21" s="330"/>
      <c r="AD21" s="330"/>
      <c r="AE21" s="330"/>
    </row>
    <row r="22" spans="1:31" s="338" customFormat="1">
      <c r="A22" s="330"/>
      <c r="B22" s="331" t="s">
        <v>406</v>
      </c>
      <c r="C22" s="332">
        <v>1989</v>
      </c>
      <c r="D22" s="330"/>
      <c r="E22" s="333" t="s">
        <v>18</v>
      </c>
      <c r="F22" s="330"/>
      <c r="G22" s="330"/>
      <c r="H22" s="334" t="s">
        <v>443</v>
      </c>
      <c r="I22" s="334"/>
      <c r="J22" s="334" t="s">
        <v>682</v>
      </c>
      <c r="K22" s="334" t="s">
        <v>732</v>
      </c>
      <c r="L22" s="331" t="s">
        <v>611</v>
      </c>
      <c r="M22" s="330" t="s">
        <v>546</v>
      </c>
      <c r="N22" s="331" t="s">
        <v>432</v>
      </c>
      <c r="O22" s="334" t="s">
        <v>442</v>
      </c>
      <c r="P22" s="330" t="s">
        <v>438</v>
      </c>
      <c r="Q22" s="335">
        <v>0.78900000000000003</v>
      </c>
      <c r="R22" s="335"/>
      <c r="S22" s="335"/>
      <c r="T22" s="335">
        <v>12.5</v>
      </c>
      <c r="U22" s="335"/>
      <c r="V22" s="335">
        <f t="shared" si="0"/>
        <v>0.78900000000000003</v>
      </c>
      <c r="W22" s="335">
        <f t="shared" si="3"/>
        <v>12.5</v>
      </c>
      <c r="X22" s="337" t="str">
        <f t="shared" si="1"/>
        <v>S</v>
      </c>
      <c r="Y22" s="330"/>
      <c r="Z22" s="330"/>
      <c r="AA22" s="330"/>
      <c r="AB22" s="330"/>
      <c r="AC22" s="330"/>
      <c r="AD22" s="330"/>
      <c r="AE22" s="330"/>
    </row>
    <row r="23" spans="1:31" s="338" customFormat="1">
      <c r="A23" s="330"/>
      <c r="B23" s="331" t="s">
        <v>406</v>
      </c>
      <c r="C23" s="332">
        <v>1989</v>
      </c>
      <c r="D23" s="330"/>
      <c r="E23" s="333" t="s">
        <v>18</v>
      </c>
      <c r="F23" s="330"/>
      <c r="G23" s="330"/>
      <c r="H23" s="334" t="s">
        <v>443</v>
      </c>
      <c r="I23" s="334"/>
      <c r="J23" s="334" t="s">
        <v>682</v>
      </c>
      <c r="K23" s="334" t="s">
        <v>732</v>
      </c>
      <c r="L23" s="331" t="s">
        <v>611</v>
      </c>
      <c r="M23" s="330" t="s">
        <v>546</v>
      </c>
      <c r="N23" s="331" t="s">
        <v>432</v>
      </c>
      <c r="O23" s="334" t="s">
        <v>442</v>
      </c>
      <c r="P23" s="364" t="s">
        <v>435</v>
      </c>
      <c r="Q23" s="335">
        <v>0.78400000000000003</v>
      </c>
      <c r="R23" s="335"/>
      <c r="S23" s="335"/>
      <c r="T23" s="335">
        <v>13.7</v>
      </c>
      <c r="U23" s="335"/>
      <c r="V23" s="335">
        <f t="shared" si="0"/>
        <v>0.78400000000000003</v>
      </c>
      <c r="W23" s="335">
        <f t="shared" si="3"/>
        <v>13.7</v>
      </c>
      <c r="X23" s="337" t="str">
        <f t="shared" si="1"/>
        <v>S</v>
      </c>
      <c r="Y23" s="330"/>
      <c r="Z23" s="330"/>
      <c r="AA23" s="330"/>
      <c r="AB23" s="330"/>
      <c r="AC23" s="330"/>
      <c r="AD23" s="330"/>
      <c r="AE23" s="330"/>
    </row>
    <row r="24" spans="1:31" s="338" customFormat="1">
      <c r="A24" s="330"/>
      <c r="B24" s="331" t="s">
        <v>406</v>
      </c>
      <c r="C24" s="332">
        <v>1989</v>
      </c>
      <c r="D24" s="330"/>
      <c r="E24" s="333" t="s">
        <v>18</v>
      </c>
      <c r="F24" s="330"/>
      <c r="G24" s="330"/>
      <c r="H24" s="334" t="s">
        <v>443</v>
      </c>
      <c r="I24" s="334"/>
      <c r="J24" s="334" t="s">
        <v>682</v>
      </c>
      <c r="K24" s="334" t="s">
        <v>732</v>
      </c>
      <c r="L24" s="331" t="s">
        <v>611</v>
      </c>
      <c r="M24" s="330" t="s">
        <v>546</v>
      </c>
      <c r="N24" s="331" t="s">
        <v>432</v>
      </c>
      <c r="O24" s="334" t="s">
        <v>442</v>
      </c>
      <c r="P24" s="330" t="s">
        <v>437</v>
      </c>
      <c r="Q24" s="335">
        <v>0.77500000000000002</v>
      </c>
      <c r="R24" s="335"/>
      <c r="S24" s="335"/>
      <c r="T24" s="335">
        <v>14.8</v>
      </c>
      <c r="U24" s="335"/>
      <c r="V24" s="335">
        <f t="shared" si="0"/>
        <v>0.77500000000000002</v>
      </c>
      <c r="W24" s="335">
        <f t="shared" si="3"/>
        <v>14.8</v>
      </c>
      <c r="X24" s="337" t="str">
        <f t="shared" si="1"/>
        <v>S</v>
      </c>
      <c r="Y24" s="330"/>
      <c r="Z24" s="330"/>
      <c r="AA24" s="330"/>
      <c r="AB24" s="330"/>
      <c r="AC24" s="330"/>
      <c r="AD24" s="330"/>
      <c r="AE24" s="330"/>
    </row>
    <row r="25" spans="1:31" s="338" customFormat="1">
      <c r="A25" s="330"/>
      <c r="B25" s="331" t="s">
        <v>406</v>
      </c>
      <c r="C25" s="332">
        <v>1989</v>
      </c>
      <c r="D25" s="330"/>
      <c r="E25" s="333" t="s">
        <v>18</v>
      </c>
      <c r="F25" s="330"/>
      <c r="G25" s="330"/>
      <c r="H25" s="334" t="s">
        <v>443</v>
      </c>
      <c r="I25" s="334"/>
      <c r="J25" s="334" t="s">
        <v>682</v>
      </c>
      <c r="K25" s="334" t="s">
        <v>732</v>
      </c>
      <c r="L25" s="331" t="s">
        <v>611</v>
      </c>
      <c r="M25" s="330" t="s">
        <v>546</v>
      </c>
      <c r="N25" s="331" t="s">
        <v>432</v>
      </c>
      <c r="O25" s="334" t="s">
        <v>442</v>
      </c>
      <c r="P25" s="330" t="s">
        <v>439</v>
      </c>
      <c r="Q25" s="335">
        <v>0.77500000000000002</v>
      </c>
      <c r="R25" s="335"/>
      <c r="S25" s="335"/>
      <c r="T25" s="335">
        <v>14</v>
      </c>
      <c r="U25" s="335"/>
      <c r="V25" s="335">
        <f t="shared" si="0"/>
        <v>0.77500000000000002</v>
      </c>
      <c r="W25" s="335">
        <f t="shared" si="3"/>
        <v>14</v>
      </c>
      <c r="X25" s="337" t="str">
        <f t="shared" si="1"/>
        <v>S</v>
      </c>
      <c r="Y25" s="330"/>
      <c r="Z25" s="330"/>
      <c r="AA25" s="330"/>
      <c r="AB25" s="330"/>
      <c r="AC25" s="330"/>
      <c r="AD25" s="330"/>
      <c r="AE25" s="330"/>
    </row>
    <row r="26" spans="1:31" s="338" customFormat="1">
      <c r="A26" s="330"/>
      <c r="B26" s="331" t="s">
        <v>406</v>
      </c>
      <c r="C26" s="332">
        <v>1989</v>
      </c>
      <c r="D26" s="330"/>
      <c r="E26" s="333" t="s">
        <v>18</v>
      </c>
      <c r="F26" s="330"/>
      <c r="G26" s="330"/>
      <c r="H26" s="334" t="s">
        <v>443</v>
      </c>
      <c r="I26" s="334"/>
      <c r="J26" s="334" t="s">
        <v>682</v>
      </c>
      <c r="K26" s="334" t="s">
        <v>732</v>
      </c>
      <c r="L26" s="331" t="s">
        <v>611</v>
      </c>
      <c r="M26" s="330" t="s">
        <v>546</v>
      </c>
      <c r="N26" s="331" t="s">
        <v>432</v>
      </c>
      <c r="O26" s="334" t="s">
        <v>442</v>
      </c>
      <c r="P26" s="330" t="s">
        <v>434</v>
      </c>
      <c r="Q26" s="335">
        <v>0.77</v>
      </c>
      <c r="R26" s="335"/>
      <c r="S26" s="335"/>
      <c r="T26" s="335">
        <v>14</v>
      </c>
      <c r="U26" s="335"/>
      <c r="V26" s="335">
        <f t="shared" si="0"/>
        <v>0.77</v>
      </c>
      <c r="W26" s="335">
        <f t="shared" si="3"/>
        <v>14</v>
      </c>
      <c r="X26" s="337" t="str">
        <f t="shared" si="1"/>
        <v>S</v>
      </c>
      <c r="Y26" s="330"/>
      <c r="Z26" s="330"/>
      <c r="AA26" s="330"/>
      <c r="AB26" s="330"/>
      <c r="AC26" s="330"/>
      <c r="AD26" s="330"/>
      <c r="AE26" s="330"/>
    </row>
    <row r="27" spans="1:31" s="338" customFormat="1">
      <c r="A27" s="330"/>
      <c r="B27" s="331" t="s">
        <v>406</v>
      </c>
      <c r="C27" s="332">
        <v>1989</v>
      </c>
      <c r="D27" s="330"/>
      <c r="E27" s="333" t="s">
        <v>18</v>
      </c>
      <c r="F27" s="330"/>
      <c r="G27" s="330"/>
      <c r="H27" s="334" t="s">
        <v>443</v>
      </c>
      <c r="I27" s="334"/>
      <c r="J27" s="334" t="s">
        <v>682</v>
      </c>
      <c r="K27" s="334" t="s">
        <v>732</v>
      </c>
      <c r="L27" s="331" t="s">
        <v>611</v>
      </c>
      <c r="M27" s="330" t="s">
        <v>546</v>
      </c>
      <c r="N27" s="331" t="s">
        <v>432</v>
      </c>
      <c r="O27" s="334" t="s">
        <v>442</v>
      </c>
      <c r="P27" s="330" t="s">
        <v>440</v>
      </c>
      <c r="Q27" s="335">
        <v>0.73</v>
      </c>
      <c r="R27" s="335"/>
      <c r="S27" s="335"/>
      <c r="T27" s="335">
        <v>8.9</v>
      </c>
      <c r="U27" s="335"/>
      <c r="V27" s="335">
        <f t="shared" si="0"/>
        <v>0.73</v>
      </c>
      <c r="W27" s="335">
        <f t="shared" si="3"/>
        <v>8.9</v>
      </c>
      <c r="X27" s="337" t="str">
        <f t="shared" si="1"/>
        <v>S</v>
      </c>
      <c r="Y27" s="330"/>
      <c r="Z27" s="330"/>
      <c r="AA27" s="330"/>
      <c r="AB27" s="330"/>
      <c r="AC27" s="330"/>
      <c r="AD27" s="330"/>
      <c r="AE27" s="330"/>
    </row>
    <row r="28" spans="1:31" s="338" customFormat="1">
      <c r="A28" s="330"/>
      <c r="B28" s="331" t="s">
        <v>406</v>
      </c>
      <c r="C28" s="332">
        <v>1989</v>
      </c>
      <c r="D28" s="330"/>
      <c r="E28" s="333" t="s">
        <v>18</v>
      </c>
      <c r="F28" s="330"/>
      <c r="G28" s="330"/>
      <c r="H28" s="334" t="s">
        <v>443</v>
      </c>
      <c r="I28" s="334"/>
      <c r="J28" s="334" t="s">
        <v>682</v>
      </c>
      <c r="K28" s="334" t="s">
        <v>732</v>
      </c>
      <c r="L28" s="331" t="s">
        <v>611</v>
      </c>
      <c r="M28" s="330" t="s">
        <v>546</v>
      </c>
      <c r="N28" s="331" t="s">
        <v>432</v>
      </c>
      <c r="O28" s="334" t="s">
        <v>442</v>
      </c>
      <c r="P28" s="330" t="s">
        <v>441</v>
      </c>
      <c r="Q28" s="335">
        <v>0.72899999999999998</v>
      </c>
      <c r="R28" s="335"/>
      <c r="S28" s="335"/>
      <c r="T28" s="335">
        <v>11.1</v>
      </c>
      <c r="U28" s="335"/>
      <c r="V28" s="335">
        <f t="shared" si="0"/>
        <v>0.72899999999999998</v>
      </c>
      <c r="W28" s="335">
        <f t="shared" si="3"/>
        <v>11.1</v>
      </c>
      <c r="X28" s="337" t="str">
        <f t="shared" si="1"/>
        <v>S</v>
      </c>
      <c r="Y28" s="330"/>
      <c r="Z28" s="330"/>
      <c r="AA28" s="330"/>
      <c r="AB28" s="330"/>
      <c r="AC28" s="330"/>
      <c r="AD28" s="330"/>
      <c r="AE28" s="330"/>
    </row>
    <row r="29" spans="1:31" s="265" customFormat="1">
      <c r="A29" s="270"/>
      <c r="B29" s="272" t="s">
        <v>406</v>
      </c>
      <c r="C29" s="273">
        <v>1989</v>
      </c>
      <c r="D29" s="270"/>
      <c r="E29" s="289" t="s">
        <v>18</v>
      </c>
      <c r="F29" s="270"/>
      <c r="G29" s="270" t="s">
        <v>464</v>
      </c>
      <c r="H29" s="290" t="s">
        <v>20</v>
      </c>
      <c r="I29" s="290"/>
      <c r="J29" s="290" t="s">
        <v>682</v>
      </c>
      <c r="K29" s="290" t="s">
        <v>735</v>
      </c>
      <c r="L29" s="272" t="s">
        <v>614</v>
      </c>
      <c r="M29" s="270" t="s">
        <v>549</v>
      </c>
      <c r="N29" s="272" t="s">
        <v>432</v>
      </c>
      <c r="O29" s="290"/>
      <c r="P29" s="306" t="s">
        <v>457</v>
      </c>
      <c r="Q29" s="287">
        <v>0.95099999999999996</v>
      </c>
      <c r="R29" s="287"/>
      <c r="S29" s="287">
        <v>3.5</v>
      </c>
      <c r="T29" s="287"/>
      <c r="U29" s="287"/>
      <c r="V29" s="287">
        <f t="shared" si="0"/>
        <v>0.95099999999999996</v>
      </c>
      <c r="W29" s="288">
        <f>+S29</f>
        <v>3.5</v>
      </c>
      <c r="X29" s="263" t="str">
        <f t="shared" si="1"/>
        <v>F</v>
      </c>
      <c r="Y29" s="373"/>
      <c r="Z29" s="373" t="s">
        <v>617</v>
      </c>
      <c r="AA29" s="373" t="s">
        <v>620</v>
      </c>
      <c r="AB29" s="373" t="s">
        <v>619</v>
      </c>
      <c r="AC29" s="373" t="s">
        <v>618</v>
      </c>
      <c r="AD29" s="373" t="s">
        <v>738</v>
      </c>
      <c r="AE29" s="373" t="s">
        <v>624</v>
      </c>
    </row>
    <row r="30" spans="1:31" s="265" customFormat="1">
      <c r="A30" s="270"/>
      <c r="B30" s="272" t="s">
        <v>406</v>
      </c>
      <c r="C30" s="273">
        <v>1989</v>
      </c>
      <c r="D30" s="270"/>
      <c r="E30" s="289" t="s">
        <v>18</v>
      </c>
      <c r="F30" s="270"/>
      <c r="G30" s="270" t="s">
        <v>464</v>
      </c>
      <c r="H30" s="290" t="s">
        <v>20</v>
      </c>
      <c r="I30" s="290"/>
      <c r="J30" s="290" t="s">
        <v>682</v>
      </c>
      <c r="K30" s="290" t="s">
        <v>735</v>
      </c>
      <c r="L30" s="272" t="s">
        <v>614</v>
      </c>
      <c r="M30" s="270" t="s">
        <v>549</v>
      </c>
      <c r="N30" s="272" t="s">
        <v>432</v>
      </c>
      <c r="O30" s="290"/>
      <c r="P30" s="306" t="s">
        <v>458</v>
      </c>
      <c r="Q30" s="287">
        <v>0.94699999999999995</v>
      </c>
      <c r="R30" s="287"/>
      <c r="S30" s="287">
        <v>5.4</v>
      </c>
      <c r="T30" s="287"/>
      <c r="U30" s="287"/>
      <c r="V30" s="287">
        <f t="shared" si="0"/>
        <v>0.94699999999999995</v>
      </c>
      <c r="W30" s="288">
        <f>+S30</f>
        <v>5.4</v>
      </c>
      <c r="X30" s="263" t="str">
        <f t="shared" si="1"/>
        <v>F</v>
      </c>
      <c r="Y30" s="374" t="s">
        <v>859</v>
      </c>
      <c r="Z30" s="267">
        <f>AVERAGE($W$29:$W$37)</f>
        <v>8.6777777777777771</v>
      </c>
      <c r="AA30" s="267">
        <f>MEDIAN($W$29:$W$37)</f>
        <v>8.6999999999999993</v>
      </c>
      <c r="AB30" s="267">
        <f>MAX($W$29:$W$37)</f>
        <v>16.2</v>
      </c>
      <c r="AC30" s="267">
        <f>MIN($W$29:$W$37)</f>
        <v>3.5</v>
      </c>
      <c r="AD30" s="267">
        <f>STDEV($W$29:$W$37)</f>
        <v>4.0273371406482052</v>
      </c>
      <c r="AE30" s="267">
        <f>COUNT($W$29:$W$37)</f>
        <v>9</v>
      </c>
    </row>
    <row r="31" spans="1:31" s="265" customFormat="1">
      <c r="A31" s="270"/>
      <c r="B31" s="272" t="s">
        <v>406</v>
      </c>
      <c r="C31" s="273">
        <v>1989</v>
      </c>
      <c r="D31" s="270"/>
      <c r="E31" s="289" t="s">
        <v>18</v>
      </c>
      <c r="F31" s="270"/>
      <c r="G31" s="270" t="s">
        <v>464</v>
      </c>
      <c r="H31" s="290" t="s">
        <v>20</v>
      </c>
      <c r="I31" s="290"/>
      <c r="J31" s="290" t="s">
        <v>682</v>
      </c>
      <c r="K31" s="290" t="s">
        <v>735</v>
      </c>
      <c r="L31" s="272" t="s">
        <v>614</v>
      </c>
      <c r="M31" s="270" t="s">
        <v>549</v>
      </c>
      <c r="N31" s="272" t="s">
        <v>432</v>
      </c>
      <c r="O31" s="290"/>
      <c r="P31" s="306" t="s">
        <v>456</v>
      </c>
      <c r="Q31" s="287">
        <v>0.92800000000000005</v>
      </c>
      <c r="R31" s="287"/>
      <c r="S31" s="287">
        <v>5.5</v>
      </c>
      <c r="T31" s="287"/>
      <c r="U31" s="287"/>
      <c r="V31" s="287">
        <f t="shared" si="0"/>
        <v>0.92800000000000005</v>
      </c>
      <c r="W31" s="288">
        <f>+S31</f>
        <v>5.5</v>
      </c>
      <c r="X31" s="263" t="str">
        <f t="shared" si="1"/>
        <v>F</v>
      </c>
      <c r="Y31" s="374" t="s">
        <v>766</v>
      </c>
      <c r="Z31" s="374">
        <f>AVERAGE($W$29:$W$32)</f>
        <v>5.15</v>
      </c>
      <c r="AA31" s="374">
        <f>MEDIAN($W$29:$W$32)</f>
        <v>5.45</v>
      </c>
      <c r="AB31" s="374">
        <f>MAX($W$29:$W$32)</f>
        <v>6.2</v>
      </c>
      <c r="AC31" s="374">
        <f>MIN($W$29:$W$32)</f>
        <v>3.5</v>
      </c>
      <c r="AD31" s="374">
        <f>STDEV($W$29:$W$32)</f>
        <v>1.156143013068305</v>
      </c>
      <c r="AE31" s="375">
        <f>COUNT($W$29:$W$32)</f>
        <v>4</v>
      </c>
    </row>
    <row r="32" spans="1:31" s="265" customFormat="1">
      <c r="A32" s="270"/>
      <c r="B32" s="272" t="s">
        <v>406</v>
      </c>
      <c r="C32" s="273">
        <v>1989</v>
      </c>
      <c r="D32" s="270"/>
      <c r="E32" s="289" t="s">
        <v>18</v>
      </c>
      <c r="F32" s="270"/>
      <c r="G32" s="270" t="s">
        <v>464</v>
      </c>
      <c r="H32" s="290" t="s">
        <v>20</v>
      </c>
      <c r="I32" s="290"/>
      <c r="J32" s="290" t="s">
        <v>682</v>
      </c>
      <c r="K32" s="290" t="s">
        <v>735</v>
      </c>
      <c r="L32" s="272" t="s">
        <v>614</v>
      </c>
      <c r="M32" s="270" t="s">
        <v>549</v>
      </c>
      <c r="N32" s="272" t="s">
        <v>432</v>
      </c>
      <c r="O32" s="290"/>
      <c r="P32" s="306" t="s">
        <v>457</v>
      </c>
      <c r="Q32" s="287">
        <v>0.9</v>
      </c>
      <c r="R32" s="287"/>
      <c r="S32" s="287"/>
      <c r="T32" s="287"/>
      <c r="U32" s="287">
        <v>6.2</v>
      </c>
      <c r="V32" s="287">
        <f t="shared" si="0"/>
        <v>0.9</v>
      </c>
      <c r="W32" s="288">
        <f>+U32</f>
        <v>6.2</v>
      </c>
      <c r="X32" s="263" t="str">
        <f t="shared" si="1"/>
        <v>F</v>
      </c>
      <c r="Y32" s="374" t="s">
        <v>767</v>
      </c>
      <c r="Z32" s="374">
        <f>AVERAGE($W$33:$W$37)</f>
        <v>11.5</v>
      </c>
      <c r="AA32" s="374">
        <f>MEDIAN($W$33:$W$37)</f>
        <v>10.5</v>
      </c>
      <c r="AB32" s="374">
        <f>MAX($W$33:$W$37)</f>
        <v>16.2</v>
      </c>
      <c r="AC32" s="374">
        <f>MIN($W$33:$W$37)</f>
        <v>8.6999999999999993</v>
      </c>
      <c r="AD32" s="374">
        <f>STDEV($W$33:$W$37)</f>
        <v>3.0058276730378268</v>
      </c>
      <c r="AE32" s="375">
        <f>COUNT($W$33:$W$37)</f>
        <v>5</v>
      </c>
    </row>
    <row r="33" spans="1:31" s="265" customFormat="1">
      <c r="A33" s="270"/>
      <c r="B33" s="272" t="s">
        <v>406</v>
      </c>
      <c r="C33" s="273">
        <v>1989</v>
      </c>
      <c r="D33" s="270"/>
      <c r="E33" s="289" t="s">
        <v>18</v>
      </c>
      <c r="F33" s="270"/>
      <c r="G33" s="270" t="s">
        <v>464</v>
      </c>
      <c r="H33" s="290" t="s">
        <v>20</v>
      </c>
      <c r="I33" s="290"/>
      <c r="J33" s="290" t="s">
        <v>682</v>
      </c>
      <c r="K33" s="290" t="s">
        <v>735</v>
      </c>
      <c r="L33" s="272" t="s">
        <v>614</v>
      </c>
      <c r="M33" s="270" t="s">
        <v>549</v>
      </c>
      <c r="N33" s="272" t="s">
        <v>432</v>
      </c>
      <c r="O33" s="270"/>
      <c r="P33" s="306" t="s">
        <v>457</v>
      </c>
      <c r="Q33" s="287">
        <v>0.85399999999999998</v>
      </c>
      <c r="R33" s="287"/>
      <c r="S33" s="287"/>
      <c r="T33" s="287">
        <v>8.6999999999999993</v>
      </c>
      <c r="U33" s="287"/>
      <c r="V33" s="287">
        <f t="shared" si="0"/>
        <v>0.85399999999999998</v>
      </c>
      <c r="W33" s="287">
        <f>+T33</f>
        <v>8.6999999999999993</v>
      </c>
      <c r="X33" s="263" t="str">
        <f t="shared" si="1"/>
        <v>S</v>
      </c>
      <c r="Y33" s="270"/>
      <c r="Z33" s="270"/>
      <c r="AA33" s="270"/>
      <c r="AB33" s="270"/>
      <c r="AC33" s="270"/>
      <c r="AD33" s="270"/>
      <c r="AE33" s="270"/>
    </row>
    <row r="34" spans="1:31" s="265" customFormat="1">
      <c r="A34" s="270"/>
      <c r="B34" s="272" t="s">
        <v>406</v>
      </c>
      <c r="C34" s="273">
        <v>1989</v>
      </c>
      <c r="D34" s="270"/>
      <c r="E34" s="289" t="s">
        <v>18</v>
      </c>
      <c r="F34" s="270"/>
      <c r="G34" s="270" t="s">
        <v>464</v>
      </c>
      <c r="H34" s="290" t="s">
        <v>20</v>
      </c>
      <c r="I34" s="290"/>
      <c r="J34" s="290" t="s">
        <v>682</v>
      </c>
      <c r="K34" s="290" t="s">
        <v>735</v>
      </c>
      <c r="L34" s="272" t="s">
        <v>614</v>
      </c>
      <c r="M34" s="270" t="s">
        <v>549</v>
      </c>
      <c r="N34" s="272" t="s">
        <v>432</v>
      </c>
      <c r="O34" s="290"/>
      <c r="P34" s="306" t="s">
        <v>458</v>
      </c>
      <c r="Q34" s="287">
        <v>0.84699999999999998</v>
      </c>
      <c r="R34" s="287"/>
      <c r="S34" s="287"/>
      <c r="T34" s="287"/>
      <c r="U34" s="287">
        <v>9.5</v>
      </c>
      <c r="V34" s="287">
        <f t="shared" si="0"/>
        <v>0.84699999999999998</v>
      </c>
      <c r="W34" s="288">
        <f>+U34</f>
        <v>9.5</v>
      </c>
      <c r="X34" s="263" t="str">
        <f t="shared" si="1"/>
        <v>S</v>
      </c>
      <c r="Y34" s="270"/>
      <c r="Z34" s="270"/>
      <c r="AA34" s="270"/>
      <c r="AB34" s="270"/>
      <c r="AC34" s="270"/>
      <c r="AD34" s="270"/>
      <c r="AE34" s="270"/>
    </row>
    <row r="35" spans="1:31" s="265" customFormat="1">
      <c r="A35" s="270"/>
      <c r="B35" s="272" t="s">
        <v>406</v>
      </c>
      <c r="C35" s="273">
        <v>1989</v>
      </c>
      <c r="D35" s="270"/>
      <c r="E35" s="289" t="s">
        <v>18</v>
      </c>
      <c r="F35" s="270"/>
      <c r="G35" s="270" t="s">
        <v>464</v>
      </c>
      <c r="H35" s="290" t="s">
        <v>20</v>
      </c>
      <c r="I35" s="290"/>
      <c r="J35" s="290" t="s">
        <v>682</v>
      </c>
      <c r="K35" s="290" t="s">
        <v>735</v>
      </c>
      <c r="L35" s="272" t="s">
        <v>614</v>
      </c>
      <c r="M35" s="270" t="s">
        <v>549</v>
      </c>
      <c r="N35" s="272" t="s">
        <v>432</v>
      </c>
      <c r="O35" s="290"/>
      <c r="P35" s="306" t="s">
        <v>456</v>
      </c>
      <c r="Q35" s="287">
        <v>0.84099999999999997</v>
      </c>
      <c r="R35" s="287"/>
      <c r="S35" s="287"/>
      <c r="T35" s="287"/>
      <c r="U35" s="287">
        <v>12.6</v>
      </c>
      <c r="V35" s="287">
        <f t="shared" si="0"/>
        <v>0.84099999999999997</v>
      </c>
      <c r="W35" s="288">
        <f>+U35</f>
        <v>12.6</v>
      </c>
      <c r="X35" s="263" t="str">
        <f t="shared" si="1"/>
        <v>S</v>
      </c>
      <c r="Y35" s="270"/>
      <c r="Z35" s="270"/>
      <c r="AA35" s="270"/>
      <c r="AB35" s="270"/>
      <c r="AC35" s="270"/>
      <c r="AD35" s="270"/>
      <c r="AE35" s="270"/>
    </row>
    <row r="36" spans="1:31" s="265" customFormat="1">
      <c r="A36" s="270"/>
      <c r="B36" s="272" t="s">
        <v>406</v>
      </c>
      <c r="C36" s="273">
        <v>1989</v>
      </c>
      <c r="D36" s="270"/>
      <c r="E36" s="289" t="s">
        <v>18</v>
      </c>
      <c r="F36" s="270"/>
      <c r="G36" s="270" t="s">
        <v>464</v>
      </c>
      <c r="H36" s="290" t="s">
        <v>20</v>
      </c>
      <c r="I36" s="290"/>
      <c r="J36" s="290" t="s">
        <v>682</v>
      </c>
      <c r="K36" s="290" t="s">
        <v>735</v>
      </c>
      <c r="L36" s="272" t="s">
        <v>614</v>
      </c>
      <c r="M36" s="270" t="s">
        <v>549</v>
      </c>
      <c r="N36" s="272" t="s">
        <v>432</v>
      </c>
      <c r="O36" s="270"/>
      <c r="P36" s="306" t="s">
        <v>458</v>
      </c>
      <c r="Q36" s="287">
        <v>0.82199999999999995</v>
      </c>
      <c r="R36" s="287"/>
      <c r="S36" s="287"/>
      <c r="T36" s="287">
        <v>10.5</v>
      </c>
      <c r="U36" s="287"/>
      <c r="V36" s="287">
        <f t="shared" si="0"/>
        <v>0.82199999999999995</v>
      </c>
      <c r="W36" s="287">
        <f>+T36</f>
        <v>10.5</v>
      </c>
      <c r="X36" s="263" t="str">
        <f t="shared" si="1"/>
        <v>S</v>
      </c>
      <c r="Y36" s="270"/>
      <c r="Z36" s="270"/>
      <c r="AA36" s="270"/>
      <c r="AB36" s="270"/>
      <c r="AC36" s="270"/>
      <c r="AD36" s="270"/>
      <c r="AE36" s="270"/>
    </row>
    <row r="37" spans="1:31" s="265" customFormat="1">
      <c r="A37" s="270"/>
      <c r="B37" s="272" t="s">
        <v>406</v>
      </c>
      <c r="C37" s="273">
        <v>1989</v>
      </c>
      <c r="D37" s="270"/>
      <c r="E37" s="289" t="s">
        <v>18</v>
      </c>
      <c r="F37" s="270"/>
      <c r="G37" s="270" t="s">
        <v>464</v>
      </c>
      <c r="H37" s="290" t="s">
        <v>20</v>
      </c>
      <c r="I37" s="290"/>
      <c r="J37" s="290" t="s">
        <v>682</v>
      </c>
      <c r="K37" s="290" t="s">
        <v>735</v>
      </c>
      <c r="L37" s="272" t="s">
        <v>614</v>
      </c>
      <c r="M37" s="270" t="s">
        <v>549</v>
      </c>
      <c r="N37" s="272" t="s">
        <v>432</v>
      </c>
      <c r="O37" s="290"/>
      <c r="P37" s="306" t="s">
        <v>456</v>
      </c>
      <c r="Q37" s="287">
        <v>0.79600000000000004</v>
      </c>
      <c r="R37" s="287"/>
      <c r="S37" s="287"/>
      <c r="T37" s="287">
        <v>16.2</v>
      </c>
      <c r="U37" s="287"/>
      <c r="V37" s="287">
        <f t="shared" si="0"/>
        <v>0.79600000000000004</v>
      </c>
      <c r="W37" s="287">
        <f>+T37</f>
        <v>16.2</v>
      </c>
      <c r="X37" s="263" t="str">
        <f t="shared" si="1"/>
        <v>S</v>
      </c>
      <c r="Y37" s="270"/>
      <c r="Z37" s="270"/>
      <c r="AA37" s="270"/>
      <c r="AB37" s="270"/>
      <c r="AC37" s="270"/>
      <c r="AD37" s="270"/>
      <c r="AE37" s="270"/>
    </row>
    <row r="38" spans="1:31" s="338" customFormat="1">
      <c r="A38" s="339"/>
      <c r="B38" s="363" t="s">
        <v>411</v>
      </c>
      <c r="C38" s="339">
        <v>1991</v>
      </c>
      <c r="D38" s="363"/>
      <c r="E38" s="339"/>
      <c r="F38" s="339"/>
      <c r="G38" s="339"/>
      <c r="H38" s="339" t="s">
        <v>20</v>
      </c>
      <c r="I38" s="339" t="s">
        <v>690</v>
      </c>
      <c r="J38" s="330" t="s">
        <v>682</v>
      </c>
      <c r="K38" s="366" t="s">
        <v>712</v>
      </c>
      <c r="L38" s="339" t="s">
        <v>609</v>
      </c>
      <c r="M38" s="339" t="s">
        <v>562</v>
      </c>
      <c r="N38" s="339" t="s">
        <v>420</v>
      </c>
      <c r="O38" s="339"/>
      <c r="P38" s="339"/>
      <c r="Q38" s="343"/>
      <c r="R38" s="343"/>
      <c r="S38" s="343"/>
      <c r="T38" s="343"/>
      <c r="U38" s="343">
        <v>6.1</v>
      </c>
      <c r="V38" s="335"/>
      <c r="W38" s="336">
        <f t="shared" ref="W38:W44" si="4">+U38</f>
        <v>6.1</v>
      </c>
      <c r="X38" s="337" t="str">
        <f t="shared" si="1"/>
        <v/>
      </c>
      <c r="Y38" s="376"/>
      <c r="Z38" s="369" t="s">
        <v>617</v>
      </c>
      <c r="AA38" s="369" t="s">
        <v>620</v>
      </c>
      <c r="AB38" s="369" t="s">
        <v>619</v>
      </c>
      <c r="AC38" s="369" t="s">
        <v>618</v>
      </c>
      <c r="AD38" s="369" t="s">
        <v>738</v>
      </c>
      <c r="AE38" s="369" t="s">
        <v>624</v>
      </c>
    </row>
    <row r="39" spans="1:31" s="338" customFormat="1">
      <c r="A39" s="339"/>
      <c r="B39" s="363" t="s">
        <v>411</v>
      </c>
      <c r="C39" s="339">
        <v>1991</v>
      </c>
      <c r="D39" s="363"/>
      <c r="E39" s="339"/>
      <c r="F39" s="339"/>
      <c r="G39" s="339"/>
      <c r="H39" s="339" t="s">
        <v>20</v>
      </c>
      <c r="I39" s="339" t="s">
        <v>690</v>
      </c>
      <c r="J39" s="330" t="s">
        <v>682</v>
      </c>
      <c r="K39" s="366" t="s">
        <v>712</v>
      </c>
      <c r="L39" s="339" t="s">
        <v>609</v>
      </c>
      <c r="M39" s="339" t="s">
        <v>562</v>
      </c>
      <c r="N39" s="339" t="s">
        <v>420</v>
      </c>
      <c r="O39" s="339"/>
      <c r="P39" s="339"/>
      <c r="Q39" s="343"/>
      <c r="R39" s="343"/>
      <c r="S39" s="343"/>
      <c r="T39" s="343"/>
      <c r="U39" s="343">
        <v>20.2</v>
      </c>
      <c r="V39" s="335"/>
      <c r="W39" s="336">
        <f t="shared" si="4"/>
        <v>20.2</v>
      </c>
      <c r="X39" s="337" t="str">
        <f t="shared" si="1"/>
        <v/>
      </c>
      <c r="Y39" s="376" t="s">
        <v>860</v>
      </c>
      <c r="Z39" s="377">
        <f>AVERAGE($W$38:$W$46)</f>
        <v>15.006666666666664</v>
      </c>
      <c r="AA39" s="377">
        <f>MEDIAN($W$38:$W$46)</f>
        <v>8.8000000000000007</v>
      </c>
      <c r="AB39" s="377">
        <f>MAX($W$38:$W$46)</f>
        <v>41.35</v>
      </c>
      <c r="AC39" s="377">
        <f>MIN($W$38:$W$46)</f>
        <v>2.8</v>
      </c>
      <c r="AD39" s="377">
        <f>STDEV($W$38:$W$46)</f>
        <v>12.4532736659884</v>
      </c>
      <c r="AE39" s="380">
        <f>COUNT($W$38:$W$46)</f>
        <v>9</v>
      </c>
    </row>
    <row r="40" spans="1:31" s="338" customFormat="1">
      <c r="A40" s="331"/>
      <c r="B40" s="332" t="s">
        <v>381</v>
      </c>
      <c r="C40" s="332">
        <v>2011</v>
      </c>
      <c r="D40" s="331"/>
      <c r="E40" s="339" t="s">
        <v>71</v>
      </c>
      <c r="F40" s="331"/>
      <c r="G40" s="347"/>
      <c r="H40" s="341" t="s">
        <v>60</v>
      </c>
      <c r="I40" s="341"/>
      <c r="J40" s="348" t="s">
        <v>682</v>
      </c>
      <c r="K40" s="348" t="s">
        <v>715</v>
      </c>
      <c r="L40" s="341" t="s">
        <v>601</v>
      </c>
      <c r="M40" s="351" t="s">
        <v>530</v>
      </c>
      <c r="N40" s="332" t="s">
        <v>529</v>
      </c>
      <c r="O40" s="331"/>
      <c r="P40" s="332" t="s">
        <v>717</v>
      </c>
      <c r="Q40" s="349"/>
      <c r="R40" s="350">
        <v>0.91300000000000003</v>
      </c>
      <c r="S40" s="349"/>
      <c r="T40" s="349"/>
      <c r="U40" s="350">
        <v>19.010000000000002</v>
      </c>
      <c r="V40" s="335">
        <f>+R40</f>
        <v>0.91300000000000003</v>
      </c>
      <c r="W40" s="336">
        <f t="shared" si="4"/>
        <v>19.010000000000002</v>
      </c>
      <c r="X40" s="337" t="str">
        <f t="shared" si="1"/>
        <v>F</v>
      </c>
      <c r="Y40" s="376" t="s">
        <v>850</v>
      </c>
      <c r="Z40" s="377">
        <f>AVERAGE($W$40:$W$44)</f>
        <v>8.6419999999999995</v>
      </c>
      <c r="AA40" s="377">
        <f>MEDIAN($W$40:$W$44)</f>
        <v>6.9</v>
      </c>
      <c r="AB40" s="377">
        <f>MAX($W$40:$W$44)</f>
        <v>19.010000000000002</v>
      </c>
      <c r="AC40" s="377">
        <f>MIN($W$40:$W$44)</f>
        <v>2.8</v>
      </c>
      <c r="AD40" s="377">
        <f>STDEV($W$40:$W$44)</f>
        <v>6.1915119316690346</v>
      </c>
      <c r="AE40" s="380">
        <f>COUNT($W$40:$W$44)</f>
        <v>5</v>
      </c>
    </row>
    <row r="41" spans="1:31" s="338" customFormat="1">
      <c r="A41" s="339">
        <v>101</v>
      </c>
      <c r="B41" s="363" t="s">
        <v>81</v>
      </c>
      <c r="C41" s="339">
        <v>1994</v>
      </c>
      <c r="D41" s="363" t="s">
        <v>82</v>
      </c>
      <c r="E41" s="339" t="s">
        <v>71</v>
      </c>
      <c r="F41" s="339">
        <v>1994</v>
      </c>
      <c r="G41" s="339" t="s">
        <v>84</v>
      </c>
      <c r="H41" s="339" t="s">
        <v>85</v>
      </c>
      <c r="I41" s="339" t="s">
        <v>690</v>
      </c>
      <c r="J41" s="348" t="s">
        <v>682</v>
      </c>
      <c r="K41" s="366" t="s">
        <v>712</v>
      </c>
      <c r="L41" s="339" t="s">
        <v>609</v>
      </c>
      <c r="M41" s="339" t="s">
        <v>562</v>
      </c>
      <c r="N41" s="339" t="s">
        <v>420</v>
      </c>
      <c r="O41" s="339"/>
      <c r="P41" s="339" t="s">
        <v>86</v>
      </c>
      <c r="Q41" s="343"/>
      <c r="R41" s="343">
        <v>0.94</v>
      </c>
      <c r="S41" s="343"/>
      <c r="T41" s="343"/>
      <c r="U41" s="343">
        <v>8.8000000000000007</v>
      </c>
      <c r="V41" s="335">
        <f>+R41</f>
        <v>0.94</v>
      </c>
      <c r="W41" s="336">
        <f t="shared" si="4"/>
        <v>8.8000000000000007</v>
      </c>
      <c r="X41" s="337" t="str">
        <f t="shared" si="1"/>
        <v>F</v>
      </c>
      <c r="Y41" s="376" t="s">
        <v>851</v>
      </c>
      <c r="Z41" s="368">
        <f>AVERAGE($W$45:$W$46)</f>
        <v>32.774999999999999</v>
      </c>
      <c r="AA41" s="368">
        <f>MEDIAN($W$45:$W$46)</f>
        <v>32.774999999999999</v>
      </c>
      <c r="AB41" s="368">
        <f>MAX($W$45:$W$46)</f>
        <v>41.35</v>
      </c>
      <c r="AC41" s="368">
        <f>MIN($W$45:$W$46)</f>
        <v>24.2</v>
      </c>
      <c r="AD41" s="368">
        <f>STDEV($W$45:$W$46)</f>
        <v>12.126881297349298</v>
      </c>
      <c r="AE41" s="371">
        <f>COUNT($W$45:$W$46)</f>
        <v>2</v>
      </c>
    </row>
    <row r="42" spans="1:31" s="338" customFormat="1">
      <c r="A42" s="339">
        <v>101</v>
      </c>
      <c r="B42" s="363" t="s">
        <v>81</v>
      </c>
      <c r="C42" s="339">
        <v>1994</v>
      </c>
      <c r="D42" s="363" t="s">
        <v>82</v>
      </c>
      <c r="E42" s="339" t="s">
        <v>71</v>
      </c>
      <c r="F42" s="339">
        <v>1994</v>
      </c>
      <c r="G42" s="339" t="s">
        <v>84</v>
      </c>
      <c r="H42" s="339" t="s">
        <v>85</v>
      </c>
      <c r="I42" s="339" t="s">
        <v>690</v>
      </c>
      <c r="J42" s="348" t="s">
        <v>682</v>
      </c>
      <c r="K42" s="366" t="s">
        <v>712</v>
      </c>
      <c r="L42" s="339" t="s">
        <v>609</v>
      </c>
      <c r="M42" s="339" t="s">
        <v>562</v>
      </c>
      <c r="N42" s="339" t="s">
        <v>420</v>
      </c>
      <c r="O42" s="339"/>
      <c r="P42" s="339" t="s">
        <v>87</v>
      </c>
      <c r="Q42" s="343"/>
      <c r="R42" s="343">
        <v>0.95</v>
      </c>
      <c r="S42" s="343"/>
      <c r="T42" s="343"/>
      <c r="U42" s="343">
        <v>6.9</v>
      </c>
      <c r="V42" s="335">
        <f>+R42</f>
        <v>0.95</v>
      </c>
      <c r="W42" s="336">
        <f t="shared" si="4"/>
        <v>6.9</v>
      </c>
      <c r="X42" s="337" t="str">
        <f t="shared" si="1"/>
        <v>F</v>
      </c>
      <c r="Y42" s="330"/>
      <c r="Z42" s="330"/>
      <c r="AA42" s="330"/>
      <c r="AB42" s="330"/>
      <c r="AC42" s="330"/>
      <c r="AD42" s="330"/>
      <c r="AE42" s="330"/>
    </row>
    <row r="43" spans="1:31" s="338" customFormat="1">
      <c r="A43" s="339">
        <v>101</v>
      </c>
      <c r="B43" s="363" t="s">
        <v>81</v>
      </c>
      <c r="C43" s="339">
        <v>1994</v>
      </c>
      <c r="D43" s="363" t="s">
        <v>82</v>
      </c>
      <c r="E43" s="339" t="s">
        <v>71</v>
      </c>
      <c r="F43" s="339">
        <v>1994</v>
      </c>
      <c r="G43" s="339" t="s">
        <v>84</v>
      </c>
      <c r="H43" s="339" t="s">
        <v>85</v>
      </c>
      <c r="I43" s="339" t="s">
        <v>690</v>
      </c>
      <c r="J43" s="348" t="s">
        <v>682</v>
      </c>
      <c r="K43" s="366" t="s">
        <v>712</v>
      </c>
      <c r="L43" s="339" t="s">
        <v>609</v>
      </c>
      <c r="M43" s="339" t="s">
        <v>562</v>
      </c>
      <c r="N43" s="339" t="s">
        <v>420</v>
      </c>
      <c r="O43" s="339"/>
      <c r="P43" s="339" t="s">
        <v>88</v>
      </c>
      <c r="Q43" s="343"/>
      <c r="R43" s="343">
        <v>0.94</v>
      </c>
      <c r="S43" s="343"/>
      <c r="T43" s="343"/>
      <c r="U43" s="343">
        <v>5.7</v>
      </c>
      <c r="V43" s="335">
        <f>+R43</f>
        <v>0.94</v>
      </c>
      <c r="W43" s="336">
        <f t="shared" si="4"/>
        <v>5.7</v>
      </c>
      <c r="X43" s="337" t="str">
        <f t="shared" si="1"/>
        <v>F</v>
      </c>
      <c r="Y43" s="330"/>
      <c r="Z43" s="330"/>
      <c r="AA43" s="330"/>
      <c r="AB43" s="330"/>
      <c r="AC43" s="330"/>
      <c r="AD43" s="330"/>
      <c r="AE43" s="330"/>
    </row>
    <row r="44" spans="1:31" s="338" customFormat="1">
      <c r="A44" s="339">
        <v>101</v>
      </c>
      <c r="B44" s="363" t="s">
        <v>81</v>
      </c>
      <c r="C44" s="339">
        <v>1994</v>
      </c>
      <c r="D44" s="363" t="s">
        <v>82</v>
      </c>
      <c r="E44" s="339" t="s">
        <v>71</v>
      </c>
      <c r="F44" s="339">
        <v>1994</v>
      </c>
      <c r="G44" s="339" t="s">
        <v>84</v>
      </c>
      <c r="H44" s="339" t="s">
        <v>85</v>
      </c>
      <c r="I44" s="339" t="s">
        <v>690</v>
      </c>
      <c r="J44" s="348" t="s">
        <v>682</v>
      </c>
      <c r="K44" s="366" t="s">
        <v>712</v>
      </c>
      <c r="L44" s="339" t="s">
        <v>609</v>
      </c>
      <c r="M44" s="339" t="s">
        <v>562</v>
      </c>
      <c r="N44" s="339" t="s">
        <v>420</v>
      </c>
      <c r="O44" s="339"/>
      <c r="P44" s="339" t="s">
        <v>89</v>
      </c>
      <c r="Q44" s="343"/>
      <c r="R44" s="343">
        <v>0.96</v>
      </c>
      <c r="S44" s="343"/>
      <c r="T44" s="343"/>
      <c r="U44" s="343">
        <v>2.8</v>
      </c>
      <c r="V44" s="335">
        <f>+R44</f>
        <v>0.96</v>
      </c>
      <c r="W44" s="336">
        <f t="shared" si="4"/>
        <v>2.8</v>
      </c>
      <c r="X44" s="337" t="str">
        <f t="shared" si="1"/>
        <v>F</v>
      </c>
    </row>
    <row r="45" spans="1:31" s="338" customFormat="1">
      <c r="A45" s="339"/>
      <c r="B45" s="363" t="s">
        <v>414</v>
      </c>
      <c r="C45" s="339">
        <v>1996</v>
      </c>
      <c r="D45" s="363"/>
      <c r="E45" s="339"/>
      <c r="F45" s="339"/>
      <c r="G45" s="339"/>
      <c r="H45" s="339" t="s">
        <v>85</v>
      </c>
      <c r="I45" s="339" t="s">
        <v>690</v>
      </c>
      <c r="J45" s="348" t="s">
        <v>682</v>
      </c>
      <c r="K45" s="348" t="s">
        <v>682</v>
      </c>
      <c r="L45" s="339" t="s">
        <v>420</v>
      </c>
      <c r="M45" s="339"/>
      <c r="N45" s="339"/>
      <c r="O45" s="339"/>
      <c r="P45" s="339"/>
      <c r="Q45" s="343">
        <v>0.81</v>
      </c>
      <c r="R45" s="343"/>
      <c r="S45" s="343"/>
      <c r="T45" s="343">
        <v>41.35</v>
      </c>
      <c r="U45" s="343"/>
      <c r="V45" s="335">
        <f>+Q45</f>
        <v>0.81</v>
      </c>
      <c r="W45" s="336">
        <f>+T45</f>
        <v>41.35</v>
      </c>
      <c r="X45" s="337" t="str">
        <f t="shared" si="1"/>
        <v>S</v>
      </c>
      <c r="Y45" s="330"/>
      <c r="Z45" s="330"/>
      <c r="AA45" s="330"/>
      <c r="AB45" s="330"/>
      <c r="AC45" s="330"/>
      <c r="AD45" s="330"/>
      <c r="AE45" s="330"/>
    </row>
    <row r="46" spans="1:31" s="338" customFormat="1">
      <c r="A46" s="331"/>
      <c r="B46" s="332" t="s">
        <v>381</v>
      </c>
      <c r="C46" s="332">
        <v>2011</v>
      </c>
      <c r="D46" s="331"/>
      <c r="E46" s="339" t="s">
        <v>71</v>
      </c>
      <c r="F46" s="331"/>
      <c r="G46" s="347"/>
      <c r="H46" s="341" t="s">
        <v>60</v>
      </c>
      <c r="I46" s="341"/>
      <c r="J46" s="348" t="s">
        <v>682</v>
      </c>
      <c r="K46" s="348" t="s">
        <v>715</v>
      </c>
      <c r="L46" s="341" t="s">
        <v>601</v>
      </c>
      <c r="M46" s="351" t="s">
        <v>530</v>
      </c>
      <c r="N46" s="332" t="s">
        <v>367</v>
      </c>
      <c r="O46" s="331"/>
      <c r="P46" s="332" t="s">
        <v>716</v>
      </c>
      <c r="Q46" s="349"/>
      <c r="R46" s="350">
        <v>0.88500000000000001</v>
      </c>
      <c r="S46" s="349"/>
      <c r="T46" s="349"/>
      <c r="U46" s="350">
        <v>24.2</v>
      </c>
      <c r="V46" s="335">
        <f>+R46</f>
        <v>0.88500000000000001</v>
      </c>
      <c r="W46" s="336">
        <f t="shared" ref="W46:W83" si="5">+U46</f>
        <v>24.2</v>
      </c>
      <c r="X46" s="337" t="str">
        <f t="shared" si="1"/>
        <v>S</v>
      </c>
      <c r="Z46" s="330"/>
      <c r="AA46" s="330"/>
      <c r="AB46" s="330"/>
      <c r="AC46" s="330"/>
      <c r="AD46" s="330"/>
      <c r="AE46" s="330"/>
    </row>
    <row r="47" spans="1:31" s="265" customFormat="1">
      <c r="A47" s="284">
        <v>46</v>
      </c>
      <c r="B47" s="285" t="s">
        <v>15</v>
      </c>
      <c r="C47" s="285">
        <v>1984</v>
      </c>
      <c r="D47" s="285" t="s">
        <v>16</v>
      </c>
      <c r="E47" s="284" t="s">
        <v>18</v>
      </c>
      <c r="F47" s="284">
        <v>1983</v>
      </c>
      <c r="G47" s="284" t="s">
        <v>19</v>
      </c>
      <c r="H47" s="284" t="s">
        <v>20</v>
      </c>
      <c r="I47" s="284"/>
      <c r="J47" s="297" t="s">
        <v>682</v>
      </c>
      <c r="K47" s="297" t="s">
        <v>683</v>
      </c>
      <c r="L47" s="284" t="s">
        <v>615</v>
      </c>
      <c r="M47" s="284" t="s">
        <v>550</v>
      </c>
      <c r="N47" s="284"/>
      <c r="O47" s="284"/>
      <c r="P47" s="284" t="s">
        <v>25</v>
      </c>
      <c r="Q47" s="286"/>
      <c r="R47" s="286"/>
      <c r="S47" s="286"/>
      <c r="T47" s="286"/>
      <c r="U47" s="286">
        <v>15.9</v>
      </c>
      <c r="V47" s="287"/>
      <c r="W47" s="288">
        <f t="shared" si="5"/>
        <v>15.9</v>
      </c>
      <c r="X47" s="263" t="s">
        <v>687</v>
      </c>
      <c r="Y47" s="373"/>
      <c r="Z47" s="373" t="s">
        <v>617</v>
      </c>
      <c r="AA47" s="373" t="s">
        <v>620</v>
      </c>
      <c r="AB47" s="373" t="s">
        <v>619</v>
      </c>
      <c r="AC47" s="373" t="s">
        <v>618</v>
      </c>
      <c r="AD47" s="373" t="s">
        <v>738</v>
      </c>
      <c r="AE47" s="373" t="s">
        <v>624</v>
      </c>
    </row>
    <row r="48" spans="1:31" s="265" customFormat="1">
      <c r="A48" s="284">
        <v>46</v>
      </c>
      <c r="B48" s="285" t="s">
        <v>15</v>
      </c>
      <c r="C48" s="285">
        <v>1984</v>
      </c>
      <c r="D48" s="285" t="s">
        <v>16</v>
      </c>
      <c r="E48" s="284" t="s">
        <v>18</v>
      </c>
      <c r="F48" s="284">
        <v>1983</v>
      </c>
      <c r="G48" s="284" t="s">
        <v>19</v>
      </c>
      <c r="H48" s="284" t="s">
        <v>20</v>
      </c>
      <c r="I48" s="284"/>
      <c r="J48" s="297" t="s">
        <v>682</v>
      </c>
      <c r="K48" s="297" t="s">
        <v>683</v>
      </c>
      <c r="L48" s="284" t="s">
        <v>615</v>
      </c>
      <c r="M48" s="284" t="s">
        <v>550</v>
      </c>
      <c r="N48" s="284"/>
      <c r="O48" s="284"/>
      <c r="P48" s="284" t="s">
        <v>27</v>
      </c>
      <c r="Q48" s="286"/>
      <c r="R48" s="286"/>
      <c r="S48" s="286"/>
      <c r="T48" s="286"/>
      <c r="U48" s="286">
        <v>13</v>
      </c>
      <c r="V48" s="287"/>
      <c r="W48" s="288">
        <f t="shared" si="5"/>
        <v>13</v>
      </c>
      <c r="X48" s="263" t="s">
        <v>687</v>
      </c>
      <c r="Y48" s="373" t="s">
        <v>861</v>
      </c>
      <c r="Z48" s="390">
        <f>AVERAGE($W$47:$W$63)</f>
        <v>14.294117647058822</v>
      </c>
      <c r="AA48" s="390">
        <f>MEDIAN($W$47:$W$63)</f>
        <v>12.2</v>
      </c>
      <c r="AB48" s="390">
        <f>MAX($W$47:$W$63)</f>
        <v>46.5</v>
      </c>
      <c r="AC48" s="390">
        <f>MIN($W$47:$W$63)</f>
        <v>5.5</v>
      </c>
      <c r="AD48" s="390">
        <f>STDEV($W$47:$W$63)</f>
        <v>8.8676709588986355</v>
      </c>
      <c r="AE48" s="391">
        <f>COUNT($W$47:$W$63)</f>
        <v>17</v>
      </c>
    </row>
    <row r="49" spans="1:31" s="265" customFormat="1">
      <c r="A49" s="284">
        <v>46</v>
      </c>
      <c r="B49" s="285" t="s">
        <v>15</v>
      </c>
      <c r="C49" s="285">
        <v>1984</v>
      </c>
      <c r="D49" s="285" t="s">
        <v>16</v>
      </c>
      <c r="E49" s="284" t="s">
        <v>18</v>
      </c>
      <c r="F49" s="284">
        <v>1983</v>
      </c>
      <c r="G49" s="284" t="s">
        <v>19</v>
      </c>
      <c r="H49" s="284" t="s">
        <v>20</v>
      </c>
      <c r="I49" s="284"/>
      <c r="J49" s="297" t="s">
        <v>682</v>
      </c>
      <c r="K49" s="297" t="s">
        <v>683</v>
      </c>
      <c r="L49" s="284" t="s">
        <v>615</v>
      </c>
      <c r="M49" s="284" t="s">
        <v>550</v>
      </c>
      <c r="N49" s="284"/>
      <c r="O49" s="284"/>
      <c r="P49" s="284" t="s">
        <v>30</v>
      </c>
      <c r="Q49" s="286"/>
      <c r="R49" s="286"/>
      <c r="S49" s="286"/>
      <c r="T49" s="286"/>
      <c r="U49" s="286">
        <v>12.2</v>
      </c>
      <c r="V49" s="287"/>
      <c r="W49" s="288">
        <f t="shared" si="5"/>
        <v>12.2</v>
      </c>
      <c r="X49" s="263" t="s">
        <v>687</v>
      </c>
      <c r="Y49" s="373" t="s">
        <v>770</v>
      </c>
      <c r="Z49" s="374">
        <f>AVERAGE($W$47:$W$51)</f>
        <v>11.219999999999999</v>
      </c>
      <c r="AA49" s="374">
        <f>MEDIAN($W$47:$W$51)</f>
        <v>12.2</v>
      </c>
      <c r="AB49" s="374">
        <f>MAX($W$47:$W$51)</f>
        <v>15.9</v>
      </c>
      <c r="AC49" s="374">
        <f>MIN($W$47:$W$51)</f>
        <v>5.5</v>
      </c>
      <c r="AD49" s="374">
        <f>STDEV($W$47:$W$51)</f>
        <v>3.9277219860881218</v>
      </c>
      <c r="AE49" s="375">
        <f>COUNT($W$47:$W$51)</f>
        <v>5</v>
      </c>
    </row>
    <row r="50" spans="1:31" s="265" customFormat="1">
      <c r="A50" s="284">
        <v>46</v>
      </c>
      <c r="B50" s="285" t="s">
        <v>15</v>
      </c>
      <c r="C50" s="285">
        <v>1984</v>
      </c>
      <c r="D50" s="285" t="s">
        <v>16</v>
      </c>
      <c r="E50" s="284" t="s">
        <v>18</v>
      </c>
      <c r="F50" s="284">
        <v>1983</v>
      </c>
      <c r="G50" s="284" t="s">
        <v>19</v>
      </c>
      <c r="H50" s="284" t="s">
        <v>20</v>
      </c>
      <c r="I50" s="284"/>
      <c r="J50" s="297" t="s">
        <v>682</v>
      </c>
      <c r="K50" s="297" t="s">
        <v>683</v>
      </c>
      <c r="L50" s="284" t="s">
        <v>615</v>
      </c>
      <c r="M50" s="284" t="s">
        <v>550</v>
      </c>
      <c r="N50" s="284"/>
      <c r="O50" s="284"/>
      <c r="P50" s="284" t="s">
        <v>35</v>
      </c>
      <c r="Q50" s="286"/>
      <c r="R50" s="286"/>
      <c r="S50" s="286"/>
      <c r="T50" s="286"/>
      <c r="U50" s="286">
        <v>9.5</v>
      </c>
      <c r="V50" s="287"/>
      <c r="W50" s="288">
        <f t="shared" si="5"/>
        <v>9.5</v>
      </c>
      <c r="X50" s="263" t="s">
        <v>687</v>
      </c>
      <c r="Y50" s="373" t="s">
        <v>771</v>
      </c>
      <c r="Z50" s="374">
        <f>AVERAGE($W$52:$W$63)</f>
        <v>15.575000000000001</v>
      </c>
      <c r="AA50" s="374">
        <f>MEDIAN($W$52:$W$63)</f>
        <v>12.2</v>
      </c>
      <c r="AB50" s="374">
        <f>MAX($W$52:$W$63)</f>
        <v>46.5</v>
      </c>
      <c r="AC50" s="374">
        <f>MIN($W$52:$W$63)</f>
        <v>9.1999999999999993</v>
      </c>
      <c r="AD50" s="374">
        <f>STDEV($W$52:$W$63)</f>
        <v>10.133304674999348</v>
      </c>
      <c r="AE50" s="375">
        <f>COUNT($W$52:$W$63)</f>
        <v>12</v>
      </c>
    </row>
    <row r="51" spans="1:31" s="265" customFormat="1">
      <c r="A51" s="284">
        <v>46</v>
      </c>
      <c r="B51" s="285" t="s">
        <v>15</v>
      </c>
      <c r="C51" s="285">
        <v>1984</v>
      </c>
      <c r="D51" s="285" t="s">
        <v>16</v>
      </c>
      <c r="E51" s="284" t="s">
        <v>18</v>
      </c>
      <c r="F51" s="284">
        <v>1983</v>
      </c>
      <c r="G51" s="284" t="s">
        <v>19</v>
      </c>
      <c r="H51" s="284" t="s">
        <v>20</v>
      </c>
      <c r="I51" s="284"/>
      <c r="J51" s="297" t="s">
        <v>682</v>
      </c>
      <c r="K51" s="297" t="s">
        <v>683</v>
      </c>
      <c r="L51" s="284" t="s">
        <v>615</v>
      </c>
      <c r="M51" s="284" t="s">
        <v>550</v>
      </c>
      <c r="N51" s="284"/>
      <c r="O51" s="284"/>
      <c r="P51" s="284" t="s">
        <v>38</v>
      </c>
      <c r="Q51" s="286"/>
      <c r="R51" s="286"/>
      <c r="S51" s="286"/>
      <c r="T51" s="286"/>
      <c r="U51" s="286">
        <v>5.5</v>
      </c>
      <c r="V51" s="287"/>
      <c r="W51" s="288">
        <f t="shared" si="5"/>
        <v>5.5</v>
      </c>
      <c r="X51" s="263" t="s">
        <v>687</v>
      </c>
      <c r="Y51" s="270"/>
      <c r="Z51" s="270"/>
      <c r="AA51" s="270"/>
      <c r="AB51" s="270"/>
      <c r="AC51" s="270"/>
      <c r="AD51" s="270"/>
      <c r="AE51" s="270"/>
    </row>
    <row r="52" spans="1:31" s="265" customFormat="1">
      <c r="A52" s="284">
        <v>46</v>
      </c>
      <c r="B52" s="285" t="s">
        <v>15</v>
      </c>
      <c r="C52" s="285">
        <v>1984</v>
      </c>
      <c r="D52" s="285" t="s">
        <v>16</v>
      </c>
      <c r="E52" s="284" t="s">
        <v>18</v>
      </c>
      <c r="F52" s="284">
        <v>1983</v>
      </c>
      <c r="G52" s="284" t="s">
        <v>19</v>
      </c>
      <c r="H52" s="284" t="s">
        <v>20</v>
      </c>
      <c r="I52" s="284"/>
      <c r="J52" s="297" t="s">
        <v>682</v>
      </c>
      <c r="K52" s="297" t="s">
        <v>683</v>
      </c>
      <c r="L52" s="284" t="s">
        <v>615</v>
      </c>
      <c r="M52" s="284" t="s">
        <v>550</v>
      </c>
      <c r="N52" s="284"/>
      <c r="O52" s="284"/>
      <c r="P52" s="284" t="s">
        <v>22</v>
      </c>
      <c r="Q52" s="286"/>
      <c r="R52" s="286"/>
      <c r="S52" s="286"/>
      <c r="T52" s="286"/>
      <c r="U52" s="286">
        <v>46.5</v>
      </c>
      <c r="V52" s="287"/>
      <c r="W52" s="288">
        <f t="shared" si="5"/>
        <v>46.5</v>
      </c>
      <c r="X52" s="263" t="s">
        <v>688</v>
      </c>
      <c r="Y52" s="270"/>
      <c r="Z52" s="270"/>
      <c r="AA52" s="270"/>
      <c r="AB52" s="270"/>
      <c r="AC52" s="270"/>
      <c r="AD52" s="270"/>
      <c r="AE52" s="270"/>
    </row>
    <row r="53" spans="1:31" s="265" customFormat="1">
      <c r="A53" s="284">
        <v>46</v>
      </c>
      <c r="B53" s="285" t="s">
        <v>15</v>
      </c>
      <c r="C53" s="285">
        <v>1984</v>
      </c>
      <c r="D53" s="285" t="s">
        <v>16</v>
      </c>
      <c r="E53" s="284" t="s">
        <v>18</v>
      </c>
      <c r="F53" s="284">
        <v>1983</v>
      </c>
      <c r="G53" s="284" t="s">
        <v>19</v>
      </c>
      <c r="H53" s="284" t="s">
        <v>20</v>
      </c>
      <c r="I53" s="284"/>
      <c r="J53" s="297" t="s">
        <v>682</v>
      </c>
      <c r="K53" s="297" t="s">
        <v>683</v>
      </c>
      <c r="L53" s="284" t="s">
        <v>615</v>
      </c>
      <c r="M53" s="284" t="s">
        <v>550</v>
      </c>
      <c r="N53" s="284"/>
      <c r="O53" s="284"/>
      <c r="P53" s="284" t="s">
        <v>23</v>
      </c>
      <c r="Q53" s="286"/>
      <c r="R53" s="286"/>
      <c r="S53" s="286"/>
      <c r="T53" s="286"/>
      <c r="U53" s="286">
        <v>18.399999999999999</v>
      </c>
      <c r="V53" s="287"/>
      <c r="W53" s="288">
        <f t="shared" si="5"/>
        <v>18.399999999999999</v>
      </c>
      <c r="X53" s="263" t="s">
        <v>688</v>
      </c>
      <c r="Y53" s="270"/>
      <c r="Z53" s="270"/>
      <c r="AA53" s="270"/>
      <c r="AB53" s="270"/>
      <c r="AC53" s="270"/>
      <c r="AD53" s="270"/>
      <c r="AE53" s="270"/>
    </row>
    <row r="54" spans="1:31" s="265" customFormat="1">
      <c r="A54" s="284">
        <v>46</v>
      </c>
      <c r="B54" s="285" t="s">
        <v>15</v>
      </c>
      <c r="C54" s="285">
        <v>1984</v>
      </c>
      <c r="D54" s="285" t="s">
        <v>16</v>
      </c>
      <c r="E54" s="284" t="s">
        <v>18</v>
      </c>
      <c r="F54" s="284">
        <v>1983</v>
      </c>
      <c r="G54" s="284" t="s">
        <v>19</v>
      </c>
      <c r="H54" s="284" t="s">
        <v>20</v>
      </c>
      <c r="I54" s="284"/>
      <c r="J54" s="297" t="s">
        <v>682</v>
      </c>
      <c r="K54" s="297" t="s">
        <v>683</v>
      </c>
      <c r="L54" s="284" t="s">
        <v>615</v>
      </c>
      <c r="M54" s="284" t="s">
        <v>550</v>
      </c>
      <c r="N54" s="284"/>
      <c r="O54" s="284"/>
      <c r="P54" s="284" t="s">
        <v>24</v>
      </c>
      <c r="Q54" s="286"/>
      <c r="R54" s="286"/>
      <c r="S54" s="286"/>
      <c r="T54" s="286"/>
      <c r="U54" s="286">
        <v>17.600000000000001</v>
      </c>
      <c r="V54" s="287"/>
      <c r="W54" s="288">
        <f t="shared" si="5"/>
        <v>17.600000000000001</v>
      </c>
      <c r="X54" s="263" t="s">
        <v>688</v>
      </c>
      <c r="Y54" s="270"/>
      <c r="Z54" s="270"/>
      <c r="AA54" s="270"/>
      <c r="AB54" s="270"/>
      <c r="AC54" s="270"/>
      <c r="AD54" s="270"/>
      <c r="AE54" s="270"/>
    </row>
    <row r="55" spans="1:31" s="265" customFormat="1">
      <c r="A55" s="284">
        <v>46</v>
      </c>
      <c r="B55" s="285" t="s">
        <v>15</v>
      </c>
      <c r="C55" s="285">
        <v>1984</v>
      </c>
      <c r="D55" s="285" t="s">
        <v>16</v>
      </c>
      <c r="E55" s="284" t="s">
        <v>18</v>
      </c>
      <c r="F55" s="284">
        <v>1983</v>
      </c>
      <c r="G55" s="284" t="s">
        <v>19</v>
      </c>
      <c r="H55" s="284" t="s">
        <v>20</v>
      </c>
      <c r="I55" s="284"/>
      <c r="J55" s="297" t="s">
        <v>682</v>
      </c>
      <c r="K55" s="297" t="s">
        <v>683</v>
      </c>
      <c r="L55" s="284" t="s">
        <v>615</v>
      </c>
      <c r="M55" s="284" t="s">
        <v>550</v>
      </c>
      <c r="N55" s="284"/>
      <c r="O55" s="284"/>
      <c r="P55" s="284" t="s">
        <v>26</v>
      </c>
      <c r="Q55" s="286"/>
      <c r="R55" s="286"/>
      <c r="S55" s="286"/>
      <c r="T55" s="286"/>
      <c r="U55" s="286">
        <v>14</v>
      </c>
      <c r="V55" s="287"/>
      <c r="W55" s="288">
        <f t="shared" si="5"/>
        <v>14</v>
      </c>
      <c r="X55" s="263" t="s">
        <v>688</v>
      </c>
      <c r="Y55" s="270"/>
      <c r="Z55" s="270"/>
      <c r="AA55" s="270"/>
      <c r="AB55" s="270"/>
      <c r="AC55" s="270"/>
      <c r="AD55" s="270"/>
      <c r="AE55" s="270"/>
    </row>
    <row r="56" spans="1:31" s="265" customFormat="1">
      <c r="A56" s="284">
        <v>46</v>
      </c>
      <c r="B56" s="285" t="s">
        <v>15</v>
      </c>
      <c r="C56" s="285">
        <v>1984</v>
      </c>
      <c r="D56" s="285" t="s">
        <v>16</v>
      </c>
      <c r="E56" s="284" t="s">
        <v>18</v>
      </c>
      <c r="F56" s="284">
        <v>1983</v>
      </c>
      <c r="G56" s="284" t="s">
        <v>19</v>
      </c>
      <c r="H56" s="284" t="s">
        <v>20</v>
      </c>
      <c r="I56" s="284"/>
      <c r="J56" s="297" t="s">
        <v>682</v>
      </c>
      <c r="K56" s="297" t="s">
        <v>683</v>
      </c>
      <c r="L56" s="284" t="s">
        <v>615</v>
      </c>
      <c r="M56" s="284" t="s">
        <v>550</v>
      </c>
      <c r="N56" s="284"/>
      <c r="O56" s="284"/>
      <c r="P56" s="284" t="s">
        <v>28</v>
      </c>
      <c r="Q56" s="286"/>
      <c r="R56" s="286"/>
      <c r="S56" s="286"/>
      <c r="T56" s="286"/>
      <c r="U56" s="286">
        <v>12.7</v>
      </c>
      <c r="V56" s="287"/>
      <c r="W56" s="288">
        <f t="shared" si="5"/>
        <v>12.7</v>
      </c>
      <c r="X56" s="263" t="s">
        <v>688</v>
      </c>
      <c r="Y56" s="270"/>
      <c r="Z56" s="270"/>
      <c r="AA56" s="270"/>
      <c r="AB56" s="270"/>
      <c r="AC56" s="270"/>
      <c r="AD56" s="270"/>
      <c r="AE56" s="270"/>
    </row>
    <row r="57" spans="1:31" s="265" customFormat="1">
      <c r="A57" s="284">
        <v>46</v>
      </c>
      <c r="B57" s="285" t="s">
        <v>15</v>
      </c>
      <c r="C57" s="285">
        <v>1984</v>
      </c>
      <c r="D57" s="285" t="s">
        <v>16</v>
      </c>
      <c r="E57" s="284" t="s">
        <v>18</v>
      </c>
      <c r="F57" s="284">
        <v>1983</v>
      </c>
      <c r="G57" s="284" t="s">
        <v>19</v>
      </c>
      <c r="H57" s="284" t="s">
        <v>20</v>
      </c>
      <c r="I57" s="284"/>
      <c r="J57" s="297" t="s">
        <v>682</v>
      </c>
      <c r="K57" s="297" t="s">
        <v>683</v>
      </c>
      <c r="L57" s="284" t="s">
        <v>615</v>
      </c>
      <c r="M57" s="284" t="s">
        <v>550</v>
      </c>
      <c r="N57" s="284"/>
      <c r="O57" s="284"/>
      <c r="P57" s="284" t="s">
        <v>29</v>
      </c>
      <c r="Q57" s="286"/>
      <c r="R57" s="286"/>
      <c r="S57" s="286"/>
      <c r="T57" s="286"/>
      <c r="U57" s="286">
        <v>12.4</v>
      </c>
      <c r="V57" s="287"/>
      <c r="W57" s="288">
        <f t="shared" si="5"/>
        <v>12.4</v>
      </c>
      <c r="X57" s="263" t="s">
        <v>688</v>
      </c>
      <c r="Y57" s="270"/>
      <c r="Z57" s="270"/>
      <c r="AA57" s="270"/>
      <c r="AB57" s="270"/>
      <c r="AC57" s="270"/>
      <c r="AD57" s="270"/>
      <c r="AE57" s="270"/>
    </row>
    <row r="58" spans="1:31" s="265" customFormat="1">
      <c r="A58" s="284">
        <v>46</v>
      </c>
      <c r="B58" s="285" t="s">
        <v>15</v>
      </c>
      <c r="C58" s="285">
        <v>1984</v>
      </c>
      <c r="D58" s="285" t="s">
        <v>16</v>
      </c>
      <c r="E58" s="284" t="s">
        <v>18</v>
      </c>
      <c r="F58" s="284">
        <v>1983</v>
      </c>
      <c r="G58" s="284" t="s">
        <v>19</v>
      </c>
      <c r="H58" s="284" t="s">
        <v>20</v>
      </c>
      <c r="I58" s="284"/>
      <c r="J58" s="297" t="s">
        <v>682</v>
      </c>
      <c r="K58" s="297" t="s">
        <v>683</v>
      </c>
      <c r="L58" s="284" t="s">
        <v>615</v>
      </c>
      <c r="M58" s="284" t="s">
        <v>550</v>
      </c>
      <c r="N58" s="284"/>
      <c r="O58" s="284"/>
      <c r="P58" s="284" t="s">
        <v>31</v>
      </c>
      <c r="Q58" s="286"/>
      <c r="R58" s="286"/>
      <c r="S58" s="286"/>
      <c r="T58" s="286"/>
      <c r="U58" s="286">
        <v>12</v>
      </c>
      <c r="V58" s="287"/>
      <c r="W58" s="288">
        <f t="shared" si="5"/>
        <v>12</v>
      </c>
      <c r="X58" s="263" t="s">
        <v>688</v>
      </c>
      <c r="Y58" s="270"/>
      <c r="Z58" s="270"/>
      <c r="AA58" s="270"/>
      <c r="AB58" s="270"/>
      <c r="AC58" s="270"/>
      <c r="AD58" s="270"/>
      <c r="AE58" s="270"/>
    </row>
    <row r="59" spans="1:31" s="265" customFormat="1">
      <c r="A59" s="284">
        <v>46</v>
      </c>
      <c r="B59" s="285" t="s">
        <v>15</v>
      </c>
      <c r="C59" s="285">
        <v>1984</v>
      </c>
      <c r="D59" s="285" t="s">
        <v>16</v>
      </c>
      <c r="E59" s="284" t="s">
        <v>18</v>
      </c>
      <c r="F59" s="284">
        <v>1983</v>
      </c>
      <c r="G59" s="284" t="s">
        <v>19</v>
      </c>
      <c r="H59" s="284" t="s">
        <v>20</v>
      </c>
      <c r="I59" s="284"/>
      <c r="J59" s="297" t="s">
        <v>682</v>
      </c>
      <c r="K59" s="297" t="s">
        <v>683</v>
      </c>
      <c r="L59" s="284" t="s">
        <v>615</v>
      </c>
      <c r="M59" s="284" t="s">
        <v>550</v>
      </c>
      <c r="N59" s="284"/>
      <c r="O59" s="284"/>
      <c r="P59" s="284" t="s">
        <v>32</v>
      </c>
      <c r="Q59" s="286"/>
      <c r="R59" s="286"/>
      <c r="S59" s="286"/>
      <c r="T59" s="286"/>
      <c r="U59" s="286">
        <v>11.7</v>
      </c>
      <c r="V59" s="287"/>
      <c r="W59" s="288">
        <f t="shared" si="5"/>
        <v>11.7</v>
      </c>
      <c r="X59" s="263" t="s">
        <v>688</v>
      </c>
      <c r="Y59" s="270"/>
      <c r="Z59" s="270"/>
      <c r="AA59" s="270"/>
      <c r="AB59" s="270"/>
      <c r="AC59" s="270"/>
      <c r="AD59" s="270"/>
      <c r="AE59" s="270"/>
    </row>
    <row r="60" spans="1:31" s="265" customFormat="1">
      <c r="A60" s="284">
        <v>46</v>
      </c>
      <c r="B60" s="285" t="s">
        <v>15</v>
      </c>
      <c r="C60" s="285">
        <v>1984</v>
      </c>
      <c r="D60" s="285" t="s">
        <v>16</v>
      </c>
      <c r="E60" s="284" t="s">
        <v>18</v>
      </c>
      <c r="F60" s="284">
        <v>1983</v>
      </c>
      <c r="G60" s="284" t="s">
        <v>19</v>
      </c>
      <c r="H60" s="284" t="s">
        <v>20</v>
      </c>
      <c r="I60" s="284"/>
      <c r="J60" s="297" t="s">
        <v>682</v>
      </c>
      <c r="K60" s="297" t="s">
        <v>683</v>
      </c>
      <c r="L60" s="284" t="s">
        <v>615</v>
      </c>
      <c r="M60" s="284" t="s">
        <v>550</v>
      </c>
      <c r="N60" s="284"/>
      <c r="O60" s="284"/>
      <c r="P60" s="284" t="s">
        <v>33</v>
      </c>
      <c r="Q60" s="286"/>
      <c r="R60" s="286"/>
      <c r="S60" s="286"/>
      <c r="T60" s="286"/>
      <c r="U60" s="286">
        <v>11.7</v>
      </c>
      <c r="V60" s="287"/>
      <c r="W60" s="288">
        <f t="shared" si="5"/>
        <v>11.7</v>
      </c>
      <c r="X60" s="263" t="s">
        <v>688</v>
      </c>
      <c r="Y60"/>
      <c r="Z60"/>
      <c r="AA60"/>
      <c r="AB60"/>
      <c r="AC60"/>
      <c r="AD60"/>
      <c r="AE60"/>
    </row>
    <row r="61" spans="1:31" s="265" customFormat="1">
      <c r="A61" s="284">
        <v>46</v>
      </c>
      <c r="B61" s="285" t="s">
        <v>15</v>
      </c>
      <c r="C61" s="285">
        <v>1984</v>
      </c>
      <c r="D61" s="285" t="s">
        <v>16</v>
      </c>
      <c r="E61" s="284" t="s">
        <v>18</v>
      </c>
      <c r="F61" s="284">
        <v>1983</v>
      </c>
      <c r="G61" s="284" t="s">
        <v>19</v>
      </c>
      <c r="H61" s="284" t="s">
        <v>20</v>
      </c>
      <c r="I61" s="284"/>
      <c r="J61" s="297" t="s">
        <v>682</v>
      </c>
      <c r="K61" s="297" t="s">
        <v>683</v>
      </c>
      <c r="L61" s="284" t="s">
        <v>615</v>
      </c>
      <c r="M61" s="284" t="s">
        <v>550</v>
      </c>
      <c r="N61" s="284"/>
      <c r="O61" s="284"/>
      <c r="P61" s="284" t="s">
        <v>34</v>
      </c>
      <c r="Q61" s="286"/>
      <c r="R61" s="286"/>
      <c r="S61" s="286"/>
      <c r="T61" s="286"/>
      <c r="U61" s="286">
        <v>11.4</v>
      </c>
      <c r="V61" s="287"/>
      <c r="W61" s="288">
        <f t="shared" si="5"/>
        <v>11.4</v>
      </c>
      <c r="X61" s="263" t="s">
        <v>688</v>
      </c>
      <c r="Y61"/>
      <c r="Z61"/>
      <c r="AA61"/>
      <c r="AB61"/>
      <c r="AC61"/>
      <c r="AD61"/>
      <c r="AE61"/>
    </row>
    <row r="62" spans="1:31" s="265" customFormat="1">
      <c r="A62" s="284">
        <v>46</v>
      </c>
      <c r="B62" s="285" t="s">
        <v>15</v>
      </c>
      <c r="C62" s="285">
        <v>1984</v>
      </c>
      <c r="D62" s="285" t="s">
        <v>16</v>
      </c>
      <c r="E62" s="284" t="s">
        <v>18</v>
      </c>
      <c r="F62" s="284">
        <v>1983</v>
      </c>
      <c r="G62" s="284" t="s">
        <v>19</v>
      </c>
      <c r="H62" s="284" t="s">
        <v>20</v>
      </c>
      <c r="I62" s="284"/>
      <c r="J62" s="297" t="s">
        <v>682</v>
      </c>
      <c r="K62" s="297" t="s">
        <v>683</v>
      </c>
      <c r="L62" s="284" t="s">
        <v>615</v>
      </c>
      <c r="M62" s="284" t="s">
        <v>550</v>
      </c>
      <c r="N62" s="284"/>
      <c r="O62" s="284"/>
      <c r="P62" s="284" t="s">
        <v>36</v>
      </c>
      <c r="Q62" s="286"/>
      <c r="R62" s="286"/>
      <c r="S62" s="286"/>
      <c r="T62" s="286"/>
      <c r="U62" s="286">
        <v>9.3000000000000007</v>
      </c>
      <c r="V62" s="287"/>
      <c r="W62" s="288">
        <f t="shared" si="5"/>
        <v>9.3000000000000007</v>
      </c>
      <c r="X62" s="263" t="s">
        <v>688</v>
      </c>
      <c r="Y62"/>
      <c r="Z62"/>
      <c r="AA62"/>
      <c r="AB62"/>
      <c r="AC62"/>
      <c r="AD62"/>
      <c r="AE62"/>
    </row>
    <row r="63" spans="1:31" s="265" customFormat="1">
      <c r="A63" s="284">
        <v>46</v>
      </c>
      <c r="B63" s="285" t="s">
        <v>15</v>
      </c>
      <c r="C63" s="285">
        <v>1984</v>
      </c>
      <c r="D63" s="285" t="s">
        <v>16</v>
      </c>
      <c r="E63" s="284" t="s">
        <v>18</v>
      </c>
      <c r="F63" s="284">
        <v>1983</v>
      </c>
      <c r="G63" s="284" t="s">
        <v>19</v>
      </c>
      <c r="H63" s="284" t="s">
        <v>20</v>
      </c>
      <c r="I63" s="284"/>
      <c r="J63" s="297" t="s">
        <v>682</v>
      </c>
      <c r="K63" s="297" t="s">
        <v>683</v>
      </c>
      <c r="L63" s="284" t="s">
        <v>615</v>
      </c>
      <c r="M63" s="284" t="s">
        <v>550</v>
      </c>
      <c r="N63" s="284"/>
      <c r="O63" s="284"/>
      <c r="P63" s="284" t="s">
        <v>37</v>
      </c>
      <c r="Q63" s="286"/>
      <c r="R63" s="286"/>
      <c r="S63" s="286"/>
      <c r="T63" s="286"/>
      <c r="U63" s="286">
        <v>9.1999999999999993</v>
      </c>
      <c r="V63" s="287"/>
      <c r="W63" s="288">
        <f t="shared" si="5"/>
        <v>9.1999999999999993</v>
      </c>
      <c r="X63" s="263" t="s">
        <v>688</v>
      </c>
      <c r="Y63"/>
      <c r="Z63"/>
      <c r="AA63"/>
      <c r="AB63"/>
      <c r="AC63"/>
      <c r="AD63"/>
      <c r="AE63"/>
    </row>
    <row r="64" spans="1:31" s="338" customFormat="1">
      <c r="A64" s="339">
        <v>181</v>
      </c>
      <c r="B64" s="339" t="s">
        <v>251</v>
      </c>
      <c r="C64" s="339">
        <v>2009</v>
      </c>
      <c r="D64" s="340" t="s">
        <v>252</v>
      </c>
      <c r="E64" s="341" t="s">
        <v>18</v>
      </c>
      <c r="F64" s="339"/>
      <c r="G64" s="339" t="s">
        <v>331</v>
      </c>
      <c r="H64" s="341" t="s">
        <v>329</v>
      </c>
      <c r="I64" s="330"/>
      <c r="J64" s="341" t="s">
        <v>682</v>
      </c>
      <c r="K64" s="341" t="s">
        <v>692</v>
      </c>
      <c r="L64" s="342" t="s">
        <v>233</v>
      </c>
      <c r="M64" s="342" t="s">
        <v>528</v>
      </c>
      <c r="N64" s="342" t="s">
        <v>55</v>
      </c>
      <c r="O64" s="342"/>
      <c r="P64" s="342" t="s">
        <v>346</v>
      </c>
      <c r="Q64" s="343"/>
      <c r="R64" s="344">
        <v>0.94840097300000004</v>
      </c>
      <c r="S64" s="344"/>
      <c r="T64" s="344"/>
      <c r="U64" s="344">
        <v>6.1830004719999998</v>
      </c>
      <c r="V64" s="335">
        <f t="shared" ref="V64:V83" si="6">+R64</f>
        <v>0.94840097300000004</v>
      </c>
      <c r="W64" s="336">
        <f t="shared" si="5"/>
        <v>6.1830004719999998</v>
      </c>
      <c r="X64" s="337" t="str">
        <f t="shared" ref="X64:X92" si="7">IF(V64&lt;&gt;"",IF(V64&lt;0.9,"S","F"),"")</f>
        <v>F</v>
      </c>
      <c r="Y64" s="369"/>
      <c r="Z64" s="369" t="s">
        <v>617</v>
      </c>
      <c r="AA64" s="369" t="s">
        <v>620</v>
      </c>
      <c r="AB64" s="369" t="s">
        <v>619</v>
      </c>
      <c r="AC64" s="369" t="s">
        <v>618</v>
      </c>
      <c r="AD64" s="369" t="s">
        <v>738</v>
      </c>
      <c r="AE64" s="369" t="s">
        <v>624</v>
      </c>
    </row>
    <row r="65" spans="1:31" s="338" customFormat="1">
      <c r="A65" s="339">
        <v>181</v>
      </c>
      <c r="B65" s="339" t="s">
        <v>251</v>
      </c>
      <c r="C65" s="339">
        <v>2009</v>
      </c>
      <c r="D65" s="340" t="s">
        <v>252</v>
      </c>
      <c r="E65" s="341" t="s">
        <v>18</v>
      </c>
      <c r="F65" s="342" t="s">
        <v>254</v>
      </c>
      <c r="G65" s="339" t="s">
        <v>255</v>
      </c>
      <c r="H65" s="341" t="s">
        <v>256</v>
      </c>
      <c r="I65" s="330"/>
      <c r="J65" s="341" t="s">
        <v>682</v>
      </c>
      <c r="K65" s="341" t="s">
        <v>692</v>
      </c>
      <c r="L65" s="341" t="s">
        <v>602</v>
      </c>
      <c r="M65" s="342" t="s">
        <v>533</v>
      </c>
      <c r="N65" s="342" t="s">
        <v>276</v>
      </c>
      <c r="O65" s="342"/>
      <c r="P65" s="342" t="s">
        <v>277</v>
      </c>
      <c r="Q65" s="343"/>
      <c r="R65" s="344">
        <v>0.94199999999999995</v>
      </c>
      <c r="S65" s="344"/>
      <c r="T65" s="344"/>
      <c r="U65" s="344">
        <v>11.462904050000001</v>
      </c>
      <c r="V65" s="335">
        <f t="shared" si="6"/>
        <v>0.94199999999999995</v>
      </c>
      <c r="W65" s="336">
        <f t="shared" si="5"/>
        <v>11.462904050000001</v>
      </c>
      <c r="X65" s="337" t="str">
        <f t="shared" si="7"/>
        <v>F</v>
      </c>
      <c r="Y65" s="389" t="s">
        <v>862</v>
      </c>
      <c r="Z65" s="377">
        <f>AVERAGE($W$64:$W$83)</f>
        <v>15.426794903600001</v>
      </c>
      <c r="AA65" s="377">
        <f>MEDIAN($W$64:$W$83)</f>
        <v>14.648290424999999</v>
      </c>
      <c r="AB65" s="377">
        <f>MAX($W$64:$W$83)</f>
        <v>21.420087370000001</v>
      </c>
      <c r="AC65" s="377">
        <f>MIN($W$64:$W$83)</f>
        <v>6.1830004719999998</v>
      </c>
      <c r="AD65" s="377">
        <f>STDEV($W$64:$W$83)</f>
        <v>4.0449208845417699</v>
      </c>
      <c r="AE65" s="380">
        <f>COUNT($W$64:$W$83)</f>
        <v>20</v>
      </c>
    </row>
    <row r="66" spans="1:31" s="338" customFormat="1">
      <c r="A66" s="339">
        <v>181</v>
      </c>
      <c r="B66" s="339" t="s">
        <v>251</v>
      </c>
      <c r="C66" s="339">
        <v>2009</v>
      </c>
      <c r="D66" s="340" t="s">
        <v>252</v>
      </c>
      <c r="E66" s="341" t="s">
        <v>18</v>
      </c>
      <c r="F66" s="342" t="s">
        <v>336</v>
      </c>
      <c r="G66" s="339" t="s">
        <v>328</v>
      </c>
      <c r="H66" s="341" t="s">
        <v>329</v>
      </c>
      <c r="I66" s="330"/>
      <c r="J66" s="341" t="s">
        <v>682</v>
      </c>
      <c r="K66" s="341" t="s">
        <v>692</v>
      </c>
      <c r="L66" s="342" t="s">
        <v>233</v>
      </c>
      <c r="M66" s="342" t="s">
        <v>528</v>
      </c>
      <c r="N66" s="342" t="s">
        <v>55</v>
      </c>
      <c r="O66" s="342"/>
      <c r="P66" s="342" t="s">
        <v>337</v>
      </c>
      <c r="Q66" s="343"/>
      <c r="R66" s="344">
        <v>0.93836761499999999</v>
      </c>
      <c r="S66" s="344"/>
      <c r="T66" s="344"/>
      <c r="U66" s="344">
        <v>14.756580850000001</v>
      </c>
      <c r="V66" s="335">
        <f t="shared" si="6"/>
        <v>0.93836761499999999</v>
      </c>
      <c r="W66" s="336">
        <f t="shared" si="5"/>
        <v>14.756580850000001</v>
      </c>
      <c r="X66" s="337" t="str">
        <f t="shared" si="7"/>
        <v>F</v>
      </c>
      <c r="Y66" s="389" t="s">
        <v>852</v>
      </c>
      <c r="Z66" s="368">
        <f>AVERAGE($W$64:$W$81)</f>
        <v>15.143100594555555</v>
      </c>
      <c r="AA66" s="368">
        <f>MEDIAN($W$64:$W$81)</f>
        <v>14.603293170000001</v>
      </c>
      <c r="AB66" s="368">
        <f>MAX($W$64:$W$81)</f>
        <v>20.868941759999998</v>
      </c>
      <c r="AC66" s="368">
        <f>MIN($W$64:$W$81)</f>
        <v>6.1830004719999998</v>
      </c>
      <c r="AD66" s="368">
        <f>STDEV($W$64:$W$81)</f>
        <v>4.0052294506885344</v>
      </c>
      <c r="AE66" s="371">
        <f>COUNT($W$64:$W$81)</f>
        <v>18</v>
      </c>
    </row>
    <row r="67" spans="1:31" s="338" customFormat="1">
      <c r="A67" s="339">
        <v>181</v>
      </c>
      <c r="B67" s="339" t="s">
        <v>251</v>
      </c>
      <c r="C67" s="339">
        <v>2009</v>
      </c>
      <c r="D67" s="340" t="s">
        <v>252</v>
      </c>
      <c r="E67" s="341" t="s">
        <v>18</v>
      </c>
      <c r="F67" s="342" t="s">
        <v>327</v>
      </c>
      <c r="G67" s="339" t="s">
        <v>328</v>
      </c>
      <c r="H67" s="341" t="s">
        <v>329</v>
      </c>
      <c r="I67" s="354"/>
      <c r="J67" s="341" t="s">
        <v>682</v>
      </c>
      <c r="K67" s="341" t="s">
        <v>692</v>
      </c>
      <c r="L67" s="342" t="s">
        <v>233</v>
      </c>
      <c r="M67" s="342" t="s">
        <v>528</v>
      </c>
      <c r="N67" s="342" t="s">
        <v>55</v>
      </c>
      <c r="O67" s="342"/>
      <c r="P67" s="342" t="s">
        <v>342</v>
      </c>
      <c r="Q67" s="343"/>
      <c r="R67" s="344">
        <v>0.93163082699999999</v>
      </c>
      <c r="S67" s="344"/>
      <c r="T67" s="344"/>
      <c r="U67" s="344">
        <v>13.410836010000001</v>
      </c>
      <c r="V67" s="335">
        <f t="shared" si="6"/>
        <v>0.93163082699999999</v>
      </c>
      <c r="W67" s="336">
        <f t="shared" si="5"/>
        <v>13.410836010000001</v>
      </c>
      <c r="X67" s="337" t="str">
        <f t="shared" si="7"/>
        <v>F</v>
      </c>
      <c r="Y67" s="389" t="s">
        <v>853</v>
      </c>
      <c r="Z67" s="368">
        <f>AVERAGE($W$82:$W$83)</f>
        <v>17.980043684999998</v>
      </c>
      <c r="AA67" s="368">
        <f>MEDIAN($W$82:$W$83)</f>
        <v>17.980043684999998</v>
      </c>
      <c r="AB67" s="368">
        <f>MAX($W$82:$W$83)</f>
        <v>21.420087370000001</v>
      </c>
      <c r="AC67" s="368">
        <f>MIN($W$82:$W$83)</f>
        <v>14.54</v>
      </c>
      <c r="AD67" s="368">
        <f>STDEV($W$82:$W$83)</f>
        <v>4.864956434482937</v>
      </c>
      <c r="AE67" s="371">
        <f>COUNT($W$82:$W$83)</f>
        <v>2</v>
      </c>
    </row>
    <row r="68" spans="1:31" s="338" customFormat="1">
      <c r="A68" s="339">
        <v>181</v>
      </c>
      <c r="B68" s="339" t="s">
        <v>251</v>
      </c>
      <c r="C68" s="339">
        <v>2009</v>
      </c>
      <c r="D68" s="340" t="s">
        <v>252</v>
      </c>
      <c r="E68" s="341" t="s">
        <v>18</v>
      </c>
      <c r="F68" s="342" t="s">
        <v>334</v>
      </c>
      <c r="G68" s="339" t="s">
        <v>331</v>
      </c>
      <c r="H68" s="341" t="s">
        <v>329</v>
      </c>
      <c r="I68" s="330"/>
      <c r="J68" s="341" t="s">
        <v>682</v>
      </c>
      <c r="K68" s="341" t="s">
        <v>692</v>
      </c>
      <c r="L68" s="342" t="s">
        <v>233</v>
      </c>
      <c r="M68" s="342" t="s">
        <v>528</v>
      </c>
      <c r="N68" s="342" t="s">
        <v>55</v>
      </c>
      <c r="O68" s="342"/>
      <c r="P68" s="342" t="s">
        <v>335</v>
      </c>
      <c r="Q68" s="343"/>
      <c r="R68" s="344">
        <v>0.92572142999999996</v>
      </c>
      <c r="S68" s="344"/>
      <c r="T68" s="344"/>
      <c r="U68" s="344">
        <v>15.42006658</v>
      </c>
      <c r="V68" s="335">
        <f t="shared" si="6"/>
        <v>0.92572142999999996</v>
      </c>
      <c r="W68" s="336">
        <f t="shared" si="5"/>
        <v>15.42006658</v>
      </c>
      <c r="X68" s="337" t="str">
        <f t="shared" si="7"/>
        <v>F</v>
      </c>
      <c r="Y68" s="330"/>
      <c r="Z68" s="330"/>
      <c r="AA68" s="330"/>
      <c r="AB68" s="330"/>
      <c r="AC68" s="330"/>
      <c r="AD68" s="330"/>
      <c r="AE68" s="330"/>
    </row>
    <row r="69" spans="1:31" s="338" customFormat="1">
      <c r="A69" s="339">
        <v>181</v>
      </c>
      <c r="B69" s="339" t="s">
        <v>251</v>
      </c>
      <c r="C69" s="339">
        <v>2009</v>
      </c>
      <c r="D69" s="340" t="s">
        <v>252</v>
      </c>
      <c r="E69" s="341" t="s">
        <v>18</v>
      </c>
      <c r="F69" s="342" t="s">
        <v>327</v>
      </c>
      <c r="G69" s="339" t="s">
        <v>344</v>
      </c>
      <c r="H69" s="341" t="s">
        <v>329</v>
      </c>
      <c r="I69" s="330"/>
      <c r="J69" s="341" t="s">
        <v>682</v>
      </c>
      <c r="K69" s="341" t="s">
        <v>692</v>
      </c>
      <c r="L69" s="342" t="s">
        <v>233</v>
      </c>
      <c r="M69" s="342" t="s">
        <v>528</v>
      </c>
      <c r="N69" s="342" t="s">
        <v>55</v>
      </c>
      <c r="O69" s="342"/>
      <c r="P69" s="342" t="s">
        <v>345</v>
      </c>
      <c r="Q69" s="343"/>
      <c r="R69" s="344">
        <v>0.92401837899999995</v>
      </c>
      <c r="S69" s="344"/>
      <c r="T69" s="344"/>
      <c r="U69" s="344">
        <v>11.94059247</v>
      </c>
      <c r="V69" s="335">
        <f t="shared" si="6"/>
        <v>0.92401837899999995</v>
      </c>
      <c r="W69" s="336">
        <f t="shared" si="5"/>
        <v>11.94059247</v>
      </c>
      <c r="X69" s="337" t="str">
        <f t="shared" si="7"/>
        <v>F</v>
      </c>
      <c r="Y69" s="330"/>
      <c r="Z69" s="330"/>
      <c r="AA69" s="330"/>
      <c r="AB69" s="330"/>
      <c r="AC69" s="330"/>
      <c r="AD69" s="330"/>
      <c r="AE69" s="330"/>
    </row>
    <row r="70" spans="1:31" s="338" customFormat="1">
      <c r="A70" s="339">
        <v>181</v>
      </c>
      <c r="B70" s="339" t="s">
        <v>251</v>
      </c>
      <c r="C70" s="339">
        <v>2009</v>
      </c>
      <c r="D70" s="340" t="s">
        <v>252</v>
      </c>
      <c r="E70" s="341" t="s">
        <v>18</v>
      </c>
      <c r="F70" s="342" t="s">
        <v>338</v>
      </c>
      <c r="G70" s="339" t="s">
        <v>339</v>
      </c>
      <c r="H70" s="341" t="s">
        <v>329</v>
      </c>
      <c r="I70" s="330"/>
      <c r="J70" s="341" t="s">
        <v>682</v>
      </c>
      <c r="K70" s="341" t="s">
        <v>692</v>
      </c>
      <c r="L70" s="342" t="s">
        <v>233</v>
      </c>
      <c r="M70" s="342" t="s">
        <v>528</v>
      </c>
      <c r="N70" s="342" t="s">
        <v>55</v>
      </c>
      <c r="O70" s="342"/>
      <c r="P70" s="342" t="s">
        <v>340</v>
      </c>
      <c r="Q70" s="343"/>
      <c r="R70" s="344">
        <v>0.92372757000000005</v>
      </c>
      <c r="S70" s="344"/>
      <c r="T70" s="344"/>
      <c r="U70" s="344">
        <v>14.450005490000001</v>
      </c>
      <c r="V70" s="335">
        <f t="shared" si="6"/>
        <v>0.92372757000000005</v>
      </c>
      <c r="W70" s="336">
        <f t="shared" si="5"/>
        <v>14.450005490000001</v>
      </c>
      <c r="X70" s="337" t="str">
        <f t="shared" si="7"/>
        <v>F</v>
      </c>
      <c r="Y70" s="330"/>
      <c r="Z70" s="330"/>
      <c r="AA70" s="330"/>
      <c r="AB70" s="330"/>
      <c r="AC70" s="330"/>
      <c r="AD70" s="330"/>
      <c r="AE70" s="330"/>
    </row>
    <row r="71" spans="1:31" s="338" customFormat="1">
      <c r="A71" s="339">
        <v>181</v>
      </c>
      <c r="B71" s="339" t="s">
        <v>251</v>
      </c>
      <c r="C71" s="339">
        <v>2009</v>
      </c>
      <c r="D71" s="340" t="s">
        <v>252</v>
      </c>
      <c r="E71" s="341" t="s">
        <v>18</v>
      </c>
      <c r="F71" s="342" t="s">
        <v>334</v>
      </c>
      <c r="G71" s="339" t="s">
        <v>339</v>
      </c>
      <c r="H71" s="341" t="s">
        <v>329</v>
      </c>
      <c r="I71" s="354"/>
      <c r="J71" s="341" t="s">
        <v>682</v>
      </c>
      <c r="K71" s="341" t="s">
        <v>692</v>
      </c>
      <c r="L71" s="342" t="s">
        <v>233</v>
      </c>
      <c r="M71" s="342" t="s">
        <v>528</v>
      </c>
      <c r="N71" s="342" t="s">
        <v>55</v>
      </c>
      <c r="O71" s="342"/>
      <c r="P71" s="342" t="s">
        <v>341</v>
      </c>
      <c r="Q71" s="343"/>
      <c r="R71" s="344">
        <v>0.91865929800000001</v>
      </c>
      <c r="S71" s="344"/>
      <c r="T71" s="344"/>
      <c r="U71" s="344">
        <v>14.40871724</v>
      </c>
      <c r="V71" s="335">
        <f t="shared" si="6"/>
        <v>0.91865929800000001</v>
      </c>
      <c r="W71" s="336">
        <f t="shared" si="5"/>
        <v>14.40871724</v>
      </c>
      <c r="X71" s="337" t="str">
        <f t="shared" si="7"/>
        <v>F</v>
      </c>
      <c r="Y71" s="330"/>
      <c r="Z71" s="330"/>
      <c r="AA71" s="330"/>
      <c r="AB71" s="330"/>
      <c r="AC71" s="330"/>
      <c r="AD71" s="330"/>
      <c r="AE71" s="330"/>
    </row>
    <row r="72" spans="1:31" s="338" customFormat="1">
      <c r="A72" s="339">
        <v>181</v>
      </c>
      <c r="B72" s="339" t="s">
        <v>251</v>
      </c>
      <c r="C72" s="339">
        <v>2009</v>
      </c>
      <c r="D72" s="340" t="s">
        <v>252</v>
      </c>
      <c r="E72" s="341" t="s">
        <v>18</v>
      </c>
      <c r="F72" s="342" t="s">
        <v>263</v>
      </c>
      <c r="G72" s="339" t="s">
        <v>264</v>
      </c>
      <c r="H72" s="341" t="s">
        <v>103</v>
      </c>
      <c r="I72" s="330"/>
      <c r="J72" s="341" t="s">
        <v>682</v>
      </c>
      <c r="K72" s="341" t="s">
        <v>692</v>
      </c>
      <c r="L72" s="342" t="s">
        <v>233</v>
      </c>
      <c r="M72" s="342" t="s">
        <v>538</v>
      </c>
      <c r="N72" s="342" t="s">
        <v>55</v>
      </c>
      <c r="O72" s="342"/>
      <c r="P72" s="342" t="s">
        <v>269</v>
      </c>
      <c r="Q72" s="343"/>
      <c r="R72" s="344">
        <v>0.91831407899999995</v>
      </c>
      <c r="S72" s="344"/>
      <c r="T72" s="344"/>
      <c r="U72" s="344">
        <v>11.7334482</v>
      </c>
      <c r="V72" s="335">
        <f t="shared" si="6"/>
        <v>0.91831407899999995</v>
      </c>
      <c r="W72" s="336">
        <f t="shared" si="5"/>
        <v>11.7334482</v>
      </c>
      <c r="X72" s="337" t="str">
        <f t="shared" si="7"/>
        <v>F</v>
      </c>
      <c r="Y72" s="330"/>
      <c r="Z72" s="330"/>
      <c r="AA72" s="330"/>
      <c r="AB72" s="330"/>
      <c r="AC72" s="330"/>
      <c r="AD72" s="330"/>
      <c r="AE72" s="330"/>
    </row>
    <row r="73" spans="1:31" s="338" customFormat="1">
      <c r="A73" s="339">
        <v>181</v>
      </c>
      <c r="B73" s="339" t="s">
        <v>251</v>
      </c>
      <c r="C73" s="339">
        <v>2009</v>
      </c>
      <c r="D73" s="340" t="s">
        <v>252</v>
      </c>
      <c r="E73" s="341" t="s">
        <v>18</v>
      </c>
      <c r="F73" s="342" t="s">
        <v>334</v>
      </c>
      <c r="G73" s="339" t="s">
        <v>331</v>
      </c>
      <c r="H73" s="341" t="s">
        <v>329</v>
      </c>
      <c r="I73" s="330"/>
      <c r="J73" s="341" t="s">
        <v>682</v>
      </c>
      <c r="K73" s="341" t="s">
        <v>692</v>
      </c>
      <c r="L73" s="342" t="s">
        <v>233</v>
      </c>
      <c r="M73" s="342" t="s">
        <v>528</v>
      </c>
      <c r="N73" s="342" t="s">
        <v>55</v>
      </c>
      <c r="O73" s="342"/>
      <c r="P73" s="342" t="s">
        <v>343</v>
      </c>
      <c r="Q73" s="343"/>
      <c r="R73" s="344">
        <v>0.91809654699999999</v>
      </c>
      <c r="S73" s="344"/>
      <c r="T73" s="344"/>
      <c r="U73" s="344">
        <v>12.96693292</v>
      </c>
      <c r="V73" s="335">
        <f t="shared" si="6"/>
        <v>0.91809654699999999</v>
      </c>
      <c r="W73" s="336">
        <f t="shared" si="5"/>
        <v>12.96693292</v>
      </c>
      <c r="X73" s="337" t="str">
        <f t="shared" si="7"/>
        <v>F</v>
      </c>
      <c r="Y73" s="330"/>
      <c r="Z73" s="330"/>
      <c r="AA73" s="330"/>
      <c r="AB73" s="330"/>
      <c r="AC73" s="330"/>
      <c r="AD73" s="330"/>
      <c r="AE73" s="330"/>
    </row>
    <row r="74" spans="1:31" s="338" customFormat="1">
      <c r="A74" s="339">
        <v>181</v>
      </c>
      <c r="B74" s="339" t="s">
        <v>251</v>
      </c>
      <c r="C74" s="339">
        <v>2009</v>
      </c>
      <c r="D74" s="340" t="s">
        <v>252</v>
      </c>
      <c r="E74" s="340" t="s">
        <v>18</v>
      </c>
      <c r="F74" s="345"/>
      <c r="G74" s="339" t="s">
        <v>331</v>
      </c>
      <c r="H74" s="340" t="s">
        <v>329</v>
      </c>
      <c r="I74" s="330"/>
      <c r="J74" s="340" t="s">
        <v>682</v>
      </c>
      <c r="K74" s="340" t="s">
        <v>692</v>
      </c>
      <c r="L74" s="342" t="s">
        <v>233</v>
      </c>
      <c r="M74" s="342" t="s">
        <v>528</v>
      </c>
      <c r="N74" s="345" t="s">
        <v>55</v>
      </c>
      <c r="O74" s="345"/>
      <c r="P74" s="345" t="s">
        <v>333</v>
      </c>
      <c r="Q74" s="343"/>
      <c r="R74" s="346">
        <v>0.91637743400000005</v>
      </c>
      <c r="S74" s="346"/>
      <c r="T74" s="346"/>
      <c r="U74" s="346">
        <v>20.761653580000001</v>
      </c>
      <c r="V74" s="335">
        <f t="shared" si="6"/>
        <v>0.91637743400000005</v>
      </c>
      <c r="W74" s="336">
        <f t="shared" si="5"/>
        <v>20.761653580000001</v>
      </c>
      <c r="X74" s="337" t="str">
        <f t="shared" si="7"/>
        <v>F</v>
      </c>
      <c r="Y74" s="330"/>
      <c r="Z74" s="330"/>
      <c r="AA74" s="330"/>
      <c r="AB74" s="330"/>
      <c r="AC74" s="330"/>
      <c r="AD74" s="330"/>
      <c r="AE74" s="330"/>
    </row>
    <row r="75" spans="1:31" s="338" customFormat="1">
      <c r="A75" s="339">
        <v>181</v>
      </c>
      <c r="B75" s="339" t="s">
        <v>251</v>
      </c>
      <c r="C75" s="339">
        <v>2009</v>
      </c>
      <c r="D75" s="340" t="s">
        <v>252</v>
      </c>
      <c r="E75" s="341" t="s">
        <v>18</v>
      </c>
      <c r="F75" s="342"/>
      <c r="G75" s="339" t="s">
        <v>331</v>
      </c>
      <c r="H75" s="341" t="s">
        <v>329</v>
      </c>
      <c r="I75" s="330"/>
      <c r="J75" s="341" t="s">
        <v>682</v>
      </c>
      <c r="K75" s="341" t="s">
        <v>692</v>
      </c>
      <c r="L75" s="342" t="s">
        <v>233</v>
      </c>
      <c r="M75" s="342" t="s">
        <v>528</v>
      </c>
      <c r="N75" s="342" t="s">
        <v>55</v>
      </c>
      <c r="O75" s="342"/>
      <c r="P75" s="342" t="s">
        <v>333</v>
      </c>
      <c r="Q75" s="343"/>
      <c r="R75" s="344">
        <v>0.91637743400000005</v>
      </c>
      <c r="S75" s="344"/>
      <c r="T75" s="344"/>
      <c r="U75" s="344">
        <v>20.761653580000001</v>
      </c>
      <c r="V75" s="335">
        <f t="shared" si="6"/>
        <v>0.91637743400000005</v>
      </c>
      <c r="W75" s="336">
        <f t="shared" si="5"/>
        <v>20.761653580000001</v>
      </c>
      <c r="X75" s="337" t="str">
        <f t="shared" si="7"/>
        <v>F</v>
      </c>
      <c r="Y75" s="330"/>
      <c r="Z75" s="330"/>
      <c r="AA75" s="330"/>
      <c r="AB75" s="330"/>
      <c r="AC75" s="330"/>
      <c r="AD75" s="330"/>
      <c r="AE75" s="330"/>
    </row>
    <row r="76" spans="1:31" s="338" customFormat="1">
      <c r="A76" s="339">
        <v>181</v>
      </c>
      <c r="B76" s="339" t="s">
        <v>251</v>
      </c>
      <c r="C76" s="339">
        <v>2009</v>
      </c>
      <c r="D76" s="340" t="s">
        <v>252</v>
      </c>
      <c r="E76" s="341" t="s">
        <v>18</v>
      </c>
      <c r="F76" s="342" t="s">
        <v>263</v>
      </c>
      <c r="G76" s="339" t="s">
        <v>270</v>
      </c>
      <c r="H76" s="341" t="s">
        <v>20</v>
      </c>
      <c r="I76" s="353"/>
      <c r="J76" s="341" t="s">
        <v>682</v>
      </c>
      <c r="K76" s="341" t="s">
        <v>692</v>
      </c>
      <c r="L76" s="342" t="s">
        <v>233</v>
      </c>
      <c r="M76" s="342" t="s">
        <v>538</v>
      </c>
      <c r="N76" s="342" t="s">
        <v>271</v>
      </c>
      <c r="O76" s="342" t="s">
        <v>272</v>
      </c>
      <c r="P76" s="342" t="s">
        <v>274</v>
      </c>
      <c r="Q76" s="343"/>
      <c r="R76" s="344">
        <v>0.91620070099999995</v>
      </c>
      <c r="S76" s="344"/>
      <c r="T76" s="344"/>
      <c r="U76" s="344">
        <v>15.72</v>
      </c>
      <c r="V76" s="335">
        <f t="shared" si="6"/>
        <v>0.91620070099999995</v>
      </c>
      <c r="W76" s="336">
        <f t="shared" si="5"/>
        <v>15.72</v>
      </c>
      <c r="X76" s="337" t="str">
        <f t="shared" si="7"/>
        <v>F</v>
      </c>
      <c r="Y76" s="330"/>
      <c r="Z76" s="330"/>
      <c r="AA76" s="330"/>
      <c r="AB76" s="330"/>
      <c r="AC76" s="330"/>
      <c r="AD76" s="330"/>
      <c r="AE76" s="330"/>
    </row>
    <row r="77" spans="1:31" s="338" customFormat="1">
      <c r="A77" s="339">
        <v>181</v>
      </c>
      <c r="B77" s="339" t="s">
        <v>251</v>
      </c>
      <c r="C77" s="339">
        <v>2009</v>
      </c>
      <c r="D77" s="340" t="s">
        <v>252</v>
      </c>
      <c r="E77" s="341" t="s">
        <v>18</v>
      </c>
      <c r="F77" s="342" t="s">
        <v>267</v>
      </c>
      <c r="G77" s="339" t="s">
        <v>264</v>
      </c>
      <c r="H77" s="341" t="s">
        <v>103</v>
      </c>
      <c r="I77" s="330"/>
      <c r="J77" s="341" t="s">
        <v>682</v>
      </c>
      <c r="K77" s="341" t="s">
        <v>692</v>
      </c>
      <c r="L77" s="342" t="s">
        <v>233</v>
      </c>
      <c r="M77" s="342" t="s">
        <v>538</v>
      </c>
      <c r="N77" s="342" t="s">
        <v>55</v>
      </c>
      <c r="O77" s="342"/>
      <c r="P77" s="342" t="s">
        <v>268</v>
      </c>
      <c r="Q77" s="343"/>
      <c r="R77" s="344">
        <v>0.91426053399999996</v>
      </c>
      <c r="S77" s="344"/>
      <c r="T77" s="344"/>
      <c r="U77" s="344">
        <v>12.654509170000001</v>
      </c>
      <c r="V77" s="335">
        <f t="shared" si="6"/>
        <v>0.91426053399999996</v>
      </c>
      <c r="W77" s="336">
        <f t="shared" si="5"/>
        <v>12.654509170000001</v>
      </c>
      <c r="X77" s="337" t="str">
        <f t="shared" si="7"/>
        <v>F</v>
      </c>
      <c r="Y77" s="330"/>
      <c r="Z77" s="330"/>
      <c r="AA77" s="330"/>
      <c r="AB77" s="330"/>
      <c r="AC77" s="330"/>
      <c r="AD77" s="330"/>
      <c r="AE77" s="330"/>
    </row>
    <row r="78" spans="1:31" s="338" customFormat="1">
      <c r="A78" s="339">
        <v>181</v>
      </c>
      <c r="B78" s="339" t="s">
        <v>251</v>
      </c>
      <c r="C78" s="339">
        <v>2009</v>
      </c>
      <c r="D78" s="340" t="s">
        <v>252</v>
      </c>
      <c r="E78" s="341" t="s">
        <v>18</v>
      </c>
      <c r="F78" s="342" t="s">
        <v>327</v>
      </c>
      <c r="G78" s="339" t="s">
        <v>331</v>
      </c>
      <c r="H78" s="341" t="s">
        <v>329</v>
      </c>
      <c r="I78" s="330"/>
      <c r="J78" s="341" t="s">
        <v>682</v>
      </c>
      <c r="K78" s="341" t="s">
        <v>692</v>
      </c>
      <c r="L78" s="342" t="s">
        <v>233</v>
      </c>
      <c r="M78" s="342" t="s">
        <v>528</v>
      </c>
      <c r="N78" s="342" t="s">
        <v>55</v>
      </c>
      <c r="O78" s="342"/>
      <c r="P78" s="342" t="s">
        <v>332</v>
      </c>
      <c r="Q78" s="343"/>
      <c r="R78" s="344">
        <v>0.91048192400000005</v>
      </c>
      <c r="S78" s="344"/>
      <c r="T78" s="344"/>
      <c r="U78" s="344">
        <v>20.868941759999998</v>
      </c>
      <c r="V78" s="335">
        <f t="shared" si="6"/>
        <v>0.91048192400000005</v>
      </c>
      <c r="W78" s="336">
        <f t="shared" si="5"/>
        <v>20.868941759999998</v>
      </c>
      <c r="X78" s="337" t="str">
        <f t="shared" si="7"/>
        <v>F</v>
      </c>
      <c r="Y78" s="330"/>
      <c r="Z78" s="330"/>
      <c r="AA78" s="330"/>
      <c r="AB78" s="330"/>
      <c r="AC78" s="330"/>
      <c r="AD78" s="330"/>
      <c r="AE78" s="330"/>
    </row>
    <row r="79" spans="1:31" s="338" customFormat="1">
      <c r="A79" s="339">
        <v>181</v>
      </c>
      <c r="B79" s="339" t="s">
        <v>251</v>
      </c>
      <c r="C79" s="339">
        <v>2009</v>
      </c>
      <c r="D79" s="340" t="s">
        <v>252</v>
      </c>
      <c r="E79" s="340" t="s">
        <v>18</v>
      </c>
      <c r="F79" s="345" t="s">
        <v>263</v>
      </c>
      <c r="G79" s="339" t="s">
        <v>264</v>
      </c>
      <c r="H79" s="340" t="s">
        <v>103</v>
      </c>
      <c r="I79" s="330"/>
      <c r="J79" s="340" t="s">
        <v>682</v>
      </c>
      <c r="K79" s="340" t="s">
        <v>692</v>
      </c>
      <c r="L79" s="342" t="s">
        <v>233</v>
      </c>
      <c r="M79" s="342" t="s">
        <v>538</v>
      </c>
      <c r="N79" s="345" t="s">
        <v>55</v>
      </c>
      <c r="O79" s="345"/>
      <c r="P79" s="345" t="s">
        <v>265</v>
      </c>
      <c r="Q79" s="343"/>
      <c r="R79" s="346">
        <v>0.90993638700000001</v>
      </c>
      <c r="S79" s="346"/>
      <c r="T79" s="346"/>
      <c r="U79" s="346">
        <v>19.45744723</v>
      </c>
      <c r="V79" s="335">
        <f t="shared" si="6"/>
        <v>0.90993638700000001</v>
      </c>
      <c r="W79" s="336">
        <f t="shared" si="5"/>
        <v>19.45744723</v>
      </c>
      <c r="X79" s="337" t="str">
        <f t="shared" si="7"/>
        <v>F</v>
      </c>
      <c r="Y79" s="330"/>
      <c r="Z79" s="330"/>
      <c r="AA79" s="330"/>
      <c r="AB79" s="330"/>
      <c r="AC79" s="330"/>
      <c r="AD79" s="330"/>
      <c r="AE79" s="330"/>
    </row>
    <row r="80" spans="1:31" s="338" customFormat="1">
      <c r="A80" s="339">
        <v>181</v>
      </c>
      <c r="B80" s="339" t="s">
        <v>251</v>
      </c>
      <c r="C80" s="339">
        <v>2009</v>
      </c>
      <c r="D80" s="340" t="s">
        <v>252</v>
      </c>
      <c r="E80" s="340" t="s">
        <v>18</v>
      </c>
      <c r="F80" s="345" t="s">
        <v>263</v>
      </c>
      <c r="G80" s="339" t="s">
        <v>270</v>
      </c>
      <c r="H80" s="340" t="s">
        <v>20</v>
      </c>
      <c r="I80" s="353"/>
      <c r="J80" s="340" t="s">
        <v>682</v>
      </c>
      <c r="K80" s="340" t="s">
        <v>692</v>
      </c>
      <c r="L80" s="342" t="s">
        <v>233</v>
      </c>
      <c r="M80" s="342" t="s">
        <v>538</v>
      </c>
      <c r="N80" s="345" t="s">
        <v>271</v>
      </c>
      <c r="O80" s="345" t="s">
        <v>272</v>
      </c>
      <c r="P80" s="345" t="s">
        <v>273</v>
      </c>
      <c r="Q80" s="343"/>
      <c r="R80" s="346">
        <v>0.90572357999999997</v>
      </c>
      <c r="S80" s="346"/>
      <c r="T80" s="346"/>
      <c r="U80" s="346">
        <v>20.33339908</v>
      </c>
      <c r="V80" s="335">
        <f t="shared" si="6"/>
        <v>0.90572357999999997</v>
      </c>
      <c r="W80" s="336">
        <f t="shared" si="5"/>
        <v>20.33339908</v>
      </c>
      <c r="X80" s="337" t="str">
        <f t="shared" si="7"/>
        <v>F</v>
      </c>
      <c r="Y80" s="330"/>
      <c r="Z80" s="330"/>
      <c r="AA80" s="330"/>
      <c r="AB80" s="330"/>
      <c r="AC80" s="330"/>
      <c r="AD80" s="330"/>
      <c r="AE80" s="330"/>
    </row>
    <row r="81" spans="1:31" s="338" customFormat="1">
      <c r="A81" s="339">
        <v>181</v>
      </c>
      <c r="B81" s="339" t="s">
        <v>251</v>
      </c>
      <c r="C81" s="339">
        <v>2009</v>
      </c>
      <c r="D81" s="340" t="s">
        <v>252</v>
      </c>
      <c r="E81" s="341" t="s">
        <v>18</v>
      </c>
      <c r="F81" s="342" t="s">
        <v>263</v>
      </c>
      <c r="G81" s="339" t="s">
        <v>264</v>
      </c>
      <c r="H81" s="341" t="s">
        <v>103</v>
      </c>
      <c r="I81" s="330"/>
      <c r="J81" s="341" t="s">
        <v>682</v>
      </c>
      <c r="K81" s="341" t="s">
        <v>692</v>
      </c>
      <c r="L81" s="342" t="s">
        <v>233</v>
      </c>
      <c r="M81" s="342" t="s">
        <v>538</v>
      </c>
      <c r="N81" s="342" t="s">
        <v>55</v>
      </c>
      <c r="O81" s="342"/>
      <c r="P81" s="342" t="s">
        <v>266</v>
      </c>
      <c r="Q81" s="343"/>
      <c r="R81" s="344">
        <v>0.90398989900000004</v>
      </c>
      <c r="S81" s="344"/>
      <c r="T81" s="344"/>
      <c r="U81" s="344">
        <v>15.285122019999999</v>
      </c>
      <c r="V81" s="335">
        <f t="shared" si="6"/>
        <v>0.90398989900000004</v>
      </c>
      <c r="W81" s="336">
        <f t="shared" si="5"/>
        <v>15.285122019999999</v>
      </c>
      <c r="X81" s="337" t="str">
        <f t="shared" si="7"/>
        <v>F</v>
      </c>
      <c r="Y81" s="330"/>
      <c r="Z81" s="330"/>
      <c r="AA81" s="330"/>
      <c r="AB81" s="330"/>
      <c r="AC81" s="330"/>
      <c r="AD81" s="330"/>
      <c r="AE81" s="330"/>
    </row>
    <row r="82" spans="1:31" s="338" customFormat="1">
      <c r="A82" s="339">
        <v>181</v>
      </c>
      <c r="B82" s="339" t="s">
        <v>251</v>
      </c>
      <c r="C82" s="339">
        <v>2009</v>
      </c>
      <c r="D82" s="340" t="s">
        <v>252</v>
      </c>
      <c r="E82" s="341" t="s">
        <v>18</v>
      </c>
      <c r="F82" s="342" t="s">
        <v>263</v>
      </c>
      <c r="G82" s="339" t="s">
        <v>270</v>
      </c>
      <c r="H82" s="341" t="s">
        <v>20</v>
      </c>
      <c r="I82" s="353"/>
      <c r="J82" s="341" t="s">
        <v>682</v>
      </c>
      <c r="K82" s="341" t="s">
        <v>692</v>
      </c>
      <c r="L82" s="342" t="s">
        <v>233</v>
      </c>
      <c r="M82" s="342" t="s">
        <v>538</v>
      </c>
      <c r="N82" s="342" t="s">
        <v>271</v>
      </c>
      <c r="O82" s="342" t="s">
        <v>272</v>
      </c>
      <c r="P82" s="342" t="s">
        <v>275</v>
      </c>
      <c r="Q82" s="343"/>
      <c r="R82" s="344">
        <v>0.89980392300000001</v>
      </c>
      <c r="S82" s="344"/>
      <c r="T82" s="344"/>
      <c r="U82" s="344">
        <v>14.54</v>
      </c>
      <c r="V82" s="335">
        <f t="shared" si="6"/>
        <v>0.89980392300000001</v>
      </c>
      <c r="W82" s="336">
        <f t="shared" si="5"/>
        <v>14.54</v>
      </c>
      <c r="X82" s="337" t="str">
        <f t="shared" si="7"/>
        <v>S</v>
      </c>
      <c r="Y82" s="330"/>
      <c r="Z82" s="330"/>
      <c r="AA82" s="330"/>
      <c r="AB82" s="330"/>
      <c r="AC82" s="330"/>
      <c r="AD82" s="330"/>
      <c r="AE82" s="330"/>
    </row>
    <row r="83" spans="1:31" s="338" customFormat="1">
      <c r="A83" s="339">
        <v>181</v>
      </c>
      <c r="B83" s="339" t="s">
        <v>251</v>
      </c>
      <c r="C83" s="339">
        <v>2009</v>
      </c>
      <c r="D83" s="340" t="s">
        <v>252</v>
      </c>
      <c r="E83" s="341" t="s">
        <v>18</v>
      </c>
      <c r="F83" s="342" t="s">
        <v>327</v>
      </c>
      <c r="G83" s="339" t="s">
        <v>328</v>
      </c>
      <c r="H83" s="341" t="s">
        <v>329</v>
      </c>
      <c r="I83" s="330"/>
      <c r="J83" s="341" t="s">
        <v>682</v>
      </c>
      <c r="K83" s="341" t="s">
        <v>692</v>
      </c>
      <c r="L83" s="342" t="s">
        <v>233</v>
      </c>
      <c r="M83" s="342" t="s">
        <v>528</v>
      </c>
      <c r="N83" s="342" t="s">
        <v>55</v>
      </c>
      <c r="O83" s="342"/>
      <c r="P83" s="342" t="s">
        <v>330</v>
      </c>
      <c r="Q83" s="343"/>
      <c r="R83" s="344">
        <v>0.88962645699999998</v>
      </c>
      <c r="S83" s="344"/>
      <c r="T83" s="344"/>
      <c r="U83" s="344">
        <v>21.420087370000001</v>
      </c>
      <c r="V83" s="335">
        <f t="shared" si="6"/>
        <v>0.88962645699999998</v>
      </c>
      <c r="W83" s="336">
        <f t="shared" si="5"/>
        <v>21.420087370000001</v>
      </c>
      <c r="X83" s="337" t="str">
        <f t="shared" si="7"/>
        <v>S</v>
      </c>
      <c r="Y83" s="330"/>
      <c r="Z83" s="330"/>
      <c r="AA83" s="330"/>
      <c r="AB83" s="330"/>
      <c r="AC83" s="330"/>
      <c r="AD83" s="330"/>
      <c r="AE83" s="330"/>
    </row>
    <row r="84" spans="1:31" s="265" customFormat="1">
      <c r="A84" s="270"/>
      <c r="B84" s="272" t="s">
        <v>406</v>
      </c>
      <c r="C84" s="273">
        <v>1989</v>
      </c>
      <c r="D84" s="270"/>
      <c r="E84" s="289" t="s">
        <v>18</v>
      </c>
      <c r="F84" s="270"/>
      <c r="G84" s="270" t="s">
        <v>462</v>
      </c>
      <c r="H84" s="290" t="s">
        <v>459</v>
      </c>
      <c r="I84" s="290"/>
      <c r="J84" s="290" t="s">
        <v>682</v>
      </c>
      <c r="K84" s="290" t="s">
        <v>733</v>
      </c>
      <c r="L84" s="272" t="s">
        <v>612</v>
      </c>
      <c r="M84" s="270" t="s">
        <v>548</v>
      </c>
      <c r="N84" s="272" t="s">
        <v>432</v>
      </c>
      <c r="O84" s="290"/>
      <c r="P84" s="270" t="s">
        <v>455</v>
      </c>
      <c r="Q84" s="287">
        <v>0.94099999999999995</v>
      </c>
      <c r="R84" s="287"/>
      <c r="S84" s="287">
        <v>1.6</v>
      </c>
      <c r="T84" s="287"/>
      <c r="U84" s="287"/>
      <c r="V84" s="287">
        <f t="shared" ref="V84:V92" si="8">+Q84</f>
        <v>0.94099999999999995</v>
      </c>
      <c r="W84" s="288">
        <f>+S84</f>
        <v>1.6</v>
      </c>
      <c r="X84" s="263" t="str">
        <f t="shared" si="7"/>
        <v>F</v>
      </c>
      <c r="Y84" s="373"/>
      <c r="Z84" s="373" t="s">
        <v>617</v>
      </c>
      <c r="AA84" s="373" t="s">
        <v>620</v>
      </c>
      <c r="AB84" s="373" t="s">
        <v>619</v>
      </c>
      <c r="AC84" s="373" t="s">
        <v>618</v>
      </c>
      <c r="AD84" s="373" t="s">
        <v>738</v>
      </c>
      <c r="AE84" s="373" t="s">
        <v>624</v>
      </c>
    </row>
    <row r="85" spans="1:31" s="265" customFormat="1">
      <c r="A85" s="270"/>
      <c r="B85" s="272" t="s">
        <v>406</v>
      </c>
      <c r="C85" s="273">
        <v>1989</v>
      </c>
      <c r="D85" s="270"/>
      <c r="E85" s="289" t="s">
        <v>18</v>
      </c>
      <c r="F85" s="270"/>
      <c r="G85" s="270" t="s">
        <v>462</v>
      </c>
      <c r="H85" s="290" t="s">
        <v>459</v>
      </c>
      <c r="I85" s="290"/>
      <c r="J85" s="290" t="s">
        <v>682</v>
      </c>
      <c r="K85" s="290" t="s">
        <v>733</v>
      </c>
      <c r="L85" s="272" t="s">
        <v>612</v>
      </c>
      <c r="M85" s="270" t="s">
        <v>548</v>
      </c>
      <c r="N85" s="272" t="s">
        <v>432</v>
      </c>
      <c r="O85" s="290"/>
      <c r="P85" s="270" t="s">
        <v>454</v>
      </c>
      <c r="Q85" s="287">
        <v>0.92500000000000004</v>
      </c>
      <c r="R85" s="287"/>
      <c r="S85" s="287">
        <v>6.3</v>
      </c>
      <c r="T85" s="287"/>
      <c r="U85" s="287"/>
      <c r="V85" s="287">
        <f t="shared" si="8"/>
        <v>0.92500000000000004</v>
      </c>
      <c r="W85" s="288">
        <f>+S85</f>
        <v>6.3</v>
      </c>
      <c r="X85" s="263" t="str">
        <f t="shared" si="7"/>
        <v>F</v>
      </c>
      <c r="Y85" s="374" t="s">
        <v>863</v>
      </c>
      <c r="Z85" s="390">
        <f>AVERAGE($W$84:$W$92)</f>
        <v>11.044444444444444</v>
      </c>
      <c r="AA85" s="390">
        <f>MEDIAN($W$84:$W$92)</f>
        <v>9.5</v>
      </c>
      <c r="AB85" s="390">
        <f>MAX($W$84:$W$92)</f>
        <v>21.4</v>
      </c>
      <c r="AC85" s="390">
        <f>MIN($W$84:$W$92)</f>
        <v>1.6</v>
      </c>
      <c r="AD85" s="390">
        <f>STDEV($W$84:$W$92)</f>
        <v>6.5776346643590493</v>
      </c>
      <c r="AE85" s="391">
        <f>COUNT($W$84:$W$92)</f>
        <v>9</v>
      </c>
    </row>
    <row r="86" spans="1:31" s="265" customFormat="1">
      <c r="A86" s="270"/>
      <c r="B86" s="272" t="s">
        <v>406</v>
      </c>
      <c r="C86" s="273">
        <v>1989</v>
      </c>
      <c r="D86" s="270"/>
      <c r="E86" s="289" t="s">
        <v>18</v>
      </c>
      <c r="F86" s="270"/>
      <c r="G86" s="270" t="s">
        <v>463</v>
      </c>
      <c r="H86" s="290" t="s">
        <v>20</v>
      </c>
      <c r="I86" s="290"/>
      <c r="J86" s="290" t="s">
        <v>682</v>
      </c>
      <c r="K86" s="290" t="s">
        <v>733</v>
      </c>
      <c r="L86" s="272" t="s">
        <v>612</v>
      </c>
      <c r="M86" s="270" t="s">
        <v>548</v>
      </c>
      <c r="N86" s="272" t="s">
        <v>432</v>
      </c>
      <c r="O86" s="290"/>
      <c r="P86" s="270" t="s">
        <v>453</v>
      </c>
      <c r="Q86" s="287">
        <v>0.91400000000000003</v>
      </c>
      <c r="R86" s="287"/>
      <c r="S86" s="287">
        <v>7.1</v>
      </c>
      <c r="T86" s="287"/>
      <c r="U86" s="287"/>
      <c r="V86" s="287">
        <f t="shared" si="8"/>
        <v>0.91400000000000003</v>
      </c>
      <c r="W86" s="288">
        <f>+S86</f>
        <v>7.1</v>
      </c>
      <c r="X86" s="263" t="str">
        <f t="shared" si="7"/>
        <v>F</v>
      </c>
      <c r="Y86" s="374" t="s">
        <v>768</v>
      </c>
      <c r="Z86" s="374">
        <f>AVERAGE($W$84:$W$86)</f>
        <v>5</v>
      </c>
      <c r="AA86" s="374">
        <f>MEDIAN($W$84:$W$86)</f>
        <v>6.3</v>
      </c>
      <c r="AB86" s="374">
        <f>MAX($W$84:$W$86)</f>
        <v>7.1</v>
      </c>
      <c r="AC86" s="374">
        <f>MIN($W$84:$W$86)</f>
        <v>1.6</v>
      </c>
      <c r="AD86" s="374">
        <f>STDEV($W$84:$W$86)</f>
        <v>2.971531591620725</v>
      </c>
      <c r="AE86" s="375">
        <f>COUNT($W$84:$W$86)</f>
        <v>3</v>
      </c>
    </row>
    <row r="87" spans="1:31" s="265" customFormat="1">
      <c r="A87" s="270"/>
      <c r="B87" s="272" t="s">
        <v>406</v>
      </c>
      <c r="C87" s="273">
        <v>1989</v>
      </c>
      <c r="D87" s="270"/>
      <c r="E87" s="289" t="s">
        <v>18</v>
      </c>
      <c r="F87" s="270"/>
      <c r="G87" s="270" t="s">
        <v>462</v>
      </c>
      <c r="H87" s="290" t="s">
        <v>459</v>
      </c>
      <c r="I87" s="290"/>
      <c r="J87" s="290" t="s">
        <v>682</v>
      </c>
      <c r="K87" s="290" t="s">
        <v>733</v>
      </c>
      <c r="L87" s="272" t="s">
        <v>612</v>
      </c>
      <c r="M87" s="270" t="s">
        <v>548</v>
      </c>
      <c r="N87" s="272" t="s">
        <v>432</v>
      </c>
      <c r="O87" s="290"/>
      <c r="P87" s="306" t="s">
        <v>454</v>
      </c>
      <c r="Q87" s="287">
        <v>0.89300000000000002</v>
      </c>
      <c r="R87" s="287"/>
      <c r="S87" s="287"/>
      <c r="T87" s="287"/>
      <c r="U87" s="287">
        <v>7.5</v>
      </c>
      <c r="V87" s="287">
        <f t="shared" si="8"/>
        <v>0.89300000000000002</v>
      </c>
      <c r="W87" s="288">
        <f>+U87</f>
        <v>7.5</v>
      </c>
      <c r="X87" s="263" t="str">
        <f t="shared" si="7"/>
        <v>S</v>
      </c>
      <c r="Y87" s="374" t="s">
        <v>769</v>
      </c>
      <c r="Z87" s="374">
        <f>AVERAGE($W$87:$W$92)</f>
        <v>14.066666666666668</v>
      </c>
      <c r="AA87" s="374">
        <f>MEDIAN($W$87:$W$92)</f>
        <v>12.75</v>
      </c>
      <c r="AB87" s="374">
        <f>MAX($W$87:$W$92)</f>
        <v>21.4</v>
      </c>
      <c r="AC87" s="374">
        <f>MIN($W$87:$W$92)</f>
        <v>7.5</v>
      </c>
      <c r="AD87" s="374">
        <f>STDEV($W$87:$W$92)</f>
        <v>5.7280595900066027</v>
      </c>
      <c r="AE87" s="375">
        <f>COUNT($W$87:$W$92)</f>
        <v>6</v>
      </c>
    </row>
    <row r="88" spans="1:31" s="265" customFormat="1">
      <c r="A88" s="270"/>
      <c r="B88" s="272" t="s">
        <v>406</v>
      </c>
      <c r="C88" s="273">
        <v>1989</v>
      </c>
      <c r="D88" s="270"/>
      <c r="E88" s="289" t="s">
        <v>18</v>
      </c>
      <c r="F88" s="270"/>
      <c r="G88" s="270" t="s">
        <v>462</v>
      </c>
      <c r="H88" s="290" t="s">
        <v>459</v>
      </c>
      <c r="I88" s="290"/>
      <c r="J88" s="290" t="s">
        <v>682</v>
      </c>
      <c r="K88" s="290" t="s">
        <v>733</v>
      </c>
      <c r="L88" s="272" t="s">
        <v>612</v>
      </c>
      <c r="M88" s="270" t="s">
        <v>548</v>
      </c>
      <c r="N88" s="272" t="s">
        <v>432</v>
      </c>
      <c r="O88" s="290"/>
      <c r="P88" s="306" t="s">
        <v>455</v>
      </c>
      <c r="Q88" s="287">
        <v>0.88200000000000001</v>
      </c>
      <c r="R88" s="287"/>
      <c r="S88" s="287"/>
      <c r="T88" s="287"/>
      <c r="U88" s="287">
        <v>11.9</v>
      </c>
      <c r="V88" s="287">
        <f t="shared" si="8"/>
        <v>0.88200000000000001</v>
      </c>
      <c r="W88" s="288">
        <f>+U88</f>
        <v>11.9</v>
      </c>
      <c r="X88" s="263" t="str">
        <f t="shared" si="7"/>
        <v>S</v>
      </c>
      <c r="Y88" s="270"/>
      <c r="Z88" s="270"/>
      <c r="AA88" s="270"/>
      <c r="AB88" s="270"/>
      <c r="AC88" s="270"/>
      <c r="AD88" s="270"/>
      <c r="AE88" s="270"/>
    </row>
    <row r="89" spans="1:31" s="265" customFormat="1">
      <c r="A89" s="270"/>
      <c r="B89" s="272" t="s">
        <v>406</v>
      </c>
      <c r="C89" s="273">
        <v>1989</v>
      </c>
      <c r="D89" s="270"/>
      <c r="E89" s="289" t="s">
        <v>18</v>
      </c>
      <c r="F89" s="270"/>
      <c r="G89" s="270" t="s">
        <v>463</v>
      </c>
      <c r="H89" s="290" t="s">
        <v>20</v>
      </c>
      <c r="I89" s="290"/>
      <c r="J89" s="290" t="s">
        <v>682</v>
      </c>
      <c r="K89" s="290" t="s">
        <v>733</v>
      </c>
      <c r="L89" s="272" t="s">
        <v>612</v>
      </c>
      <c r="M89" s="270" t="s">
        <v>548</v>
      </c>
      <c r="N89" s="272" t="s">
        <v>432</v>
      </c>
      <c r="O89" s="290"/>
      <c r="P89" s="306" t="s">
        <v>453</v>
      </c>
      <c r="Q89" s="287">
        <v>0.84199999999999997</v>
      </c>
      <c r="R89" s="287"/>
      <c r="S89" s="287"/>
      <c r="T89" s="287"/>
      <c r="U89" s="287">
        <v>13.6</v>
      </c>
      <c r="V89" s="287">
        <f t="shared" si="8"/>
        <v>0.84199999999999997</v>
      </c>
      <c r="W89" s="288">
        <f>+U89</f>
        <v>13.6</v>
      </c>
      <c r="X89" s="263" t="str">
        <f t="shared" si="7"/>
        <v>S</v>
      </c>
      <c r="Y89" s="270"/>
      <c r="Z89" s="270"/>
      <c r="AA89" s="270"/>
      <c r="AB89" s="270"/>
      <c r="AC89" s="270"/>
      <c r="AD89" s="270"/>
      <c r="AE89" s="270"/>
    </row>
    <row r="90" spans="1:31" s="265" customFormat="1">
      <c r="A90" s="270"/>
      <c r="B90" s="272" t="s">
        <v>406</v>
      </c>
      <c r="C90" s="273">
        <v>1989</v>
      </c>
      <c r="D90" s="270"/>
      <c r="E90" s="289" t="s">
        <v>18</v>
      </c>
      <c r="F90" s="270"/>
      <c r="G90" s="270" t="s">
        <v>462</v>
      </c>
      <c r="H90" s="290" t="s">
        <v>459</v>
      </c>
      <c r="I90" s="290"/>
      <c r="J90" s="290" t="s">
        <v>682</v>
      </c>
      <c r="K90" s="290" t="s">
        <v>733</v>
      </c>
      <c r="L90" s="272" t="s">
        <v>612</v>
      </c>
      <c r="M90" s="270" t="s">
        <v>548</v>
      </c>
      <c r="N90" s="272" t="s">
        <v>432</v>
      </c>
      <c r="O90" s="270"/>
      <c r="P90" s="306" t="s">
        <v>454</v>
      </c>
      <c r="Q90" s="287">
        <v>0.84099999999999997</v>
      </c>
      <c r="R90" s="287"/>
      <c r="S90" s="287"/>
      <c r="T90" s="287">
        <v>9.5</v>
      </c>
      <c r="U90" s="287"/>
      <c r="V90" s="287">
        <f t="shared" si="8"/>
        <v>0.84099999999999997</v>
      </c>
      <c r="W90" s="287">
        <f>+T90</f>
        <v>9.5</v>
      </c>
      <c r="X90" s="263" t="str">
        <f t="shared" si="7"/>
        <v>S</v>
      </c>
      <c r="Y90"/>
      <c r="Z90" s="270"/>
      <c r="AA90" s="270"/>
      <c r="AB90" s="270"/>
      <c r="AC90" s="270"/>
      <c r="AD90" s="270"/>
      <c r="AE90" s="270"/>
    </row>
    <row r="91" spans="1:31" s="265" customFormat="1">
      <c r="A91" s="270"/>
      <c r="B91" s="272" t="s">
        <v>406</v>
      </c>
      <c r="C91" s="273">
        <v>1989</v>
      </c>
      <c r="D91" s="270"/>
      <c r="E91" s="289" t="s">
        <v>18</v>
      </c>
      <c r="F91" s="270"/>
      <c r="G91" s="270" t="s">
        <v>462</v>
      </c>
      <c r="H91" s="290" t="s">
        <v>459</v>
      </c>
      <c r="I91" s="290"/>
      <c r="J91" s="290" t="s">
        <v>682</v>
      </c>
      <c r="K91" s="290" t="s">
        <v>733</v>
      </c>
      <c r="L91" s="272" t="s">
        <v>612</v>
      </c>
      <c r="M91" s="270" t="s">
        <v>548</v>
      </c>
      <c r="N91" s="272" t="s">
        <v>432</v>
      </c>
      <c r="O91" s="290"/>
      <c r="P91" s="306" t="s">
        <v>455</v>
      </c>
      <c r="Q91" s="287">
        <v>0.83199999999999996</v>
      </c>
      <c r="R91" s="287"/>
      <c r="S91" s="287"/>
      <c r="T91" s="287">
        <v>20.5</v>
      </c>
      <c r="U91" s="287"/>
      <c r="V91" s="287">
        <f t="shared" si="8"/>
        <v>0.83199999999999996</v>
      </c>
      <c r="W91" s="287">
        <f>+T91</f>
        <v>20.5</v>
      </c>
      <c r="X91" s="263" t="str">
        <f t="shared" si="7"/>
        <v>S</v>
      </c>
      <c r="Y91"/>
      <c r="Z91" s="270"/>
      <c r="AA91" s="270"/>
      <c r="AB91" s="270"/>
      <c r="AC91" s="270"/>
      <c r="AD91" s="270"/>
      <c r="AE91" s="270"/>
    </row>
    <row r="92" spans="1:31" s="265" customFormat="1">
      <c r="A92" s="270"/>
      <c r="B92" s="272" t="s">
        <v>406</v>
      </c>
      <c r="C92" s="273">
        <v>1989</v>
      </c>
      <c r="D92" s="270"/>
      <c r="E92" s="289" t="s">
        <v>18</v>
      </c>
      <c r="F92" s="270"/>
      <c r="G92" s="270" t="s">
        <v>463</v>
      </c>
      <c r="H92" s="290" t="s">
        <v>20</v>
      </c>
      <c r="I92" s="290"/>
      <c r="J92" s="290" t="s">
        <v>682</v>
      </c>
      <c r="K92" s="290" t="s">
        <v>733</v>
      </c>
      <c r="L92" s="272" t="s">
        <v>612</v>
      </c>
      <c r="M92" s="270" t="s">
        <v>548</v>
      </c>
      <c r="N92" s="272" t="s">
        <v>432</v>
      </c>
      <c r="O92" s="290"/>
      <c r="P92" s="306" t="s">
        <v>453</v>
      </c>
      <c r="Q92" s="287">
        <v>0.75600000000000001</v>
      </c>
      <c r="R92" s="287"/>
      <c r="S92" s="287"/>
      <c r="T92" s="287">
        <v>21.4</v>
      </c>
      <c r="U92" s="287"/>
      <c r="V92" s="287">
        <f t="shared" si="8"/>
        <v>0.75600000000000001</v>
      </c>
      <c r="W92" s="287">
        <f>+T92</f>
        <v>21.4</v>
      </c>
      <c r="X92" s="263" t="str">
        <f t="shared" si="7"/>
        <v>S</v>
      </c>
      <c r="Y92"/>
      <c r="Z92" s="270"/>
      <c r="AA92" s="270"/>
      <c r="AB92" s="270"/>
      <c r="AC92" s="270"/>
      <c r="AD92" s="270"/>
      <c r="AE92" s="270"/>
    </row>
    <row r="99" spans="1:31">
      <c r="A99" s="18" t="s">
        <v>864</v>
      </c>
      <c r="Y99" s="20"/>
      <c r="Z99" s="373" t="s">
        <v>617</v>
      </c>
      <c r="AA99" s="373" t="s">
        <v>620</v>
      </c>
      <c r="AB99" s="373" t="s">
        <v>619</v>
      </c>
      <c r="AC99" s="373" t="s">
        <v>618</v>
      </c>
      <c r="AD99" s="373" t="s">
        <v>738</v>
      </c>
      <c r="AE99" s="373" t="s">
        <v>624</v>
      </c>
    </row>
    <row r="100" spans="1:31" s="265" customFormat="1">
      <c r="A100" s="270"/>
      <c r="B100" s="272" t="s">
        <v>406</v>
      </c>
      <c r="C100" s="273">
        <v>1989</v>
      </c>
      <c r="D100" s="270"/>
      <c r="E100" s="289" t="s">
        <v>18</v>
      </c>
      <c r="F100" s="270"/>
      <c r="G100" s="270"/>
      <c r="H100" s="290" t="s">
        <v>443</v>
      </c>
      <c r="I100" s="290"/>
      <c r="J100" s="290" t="s">
        <v>682</v>
      </c>
      <c r="K100" s="290" t="s">
        <v>732</v>
      </c>
      <c r="L100" s="272" t="s">
        <v>611</v>
      </c>
      <c r="M100" s="270" t="s">
        <v>546</v>
      </c>
      <c r="N100" s="272" t="s">
        <v>432</v>
      </c>
      <c r="O100" s="290" t="s">
        <v>442</v>
      </c>
      <c r="P100" s="270" t="s">
        <v>439</v>
      </c>
      <c r="Q100" s="287">
        <v>0.97199999999999998</v>
      </c>
      <c r="R100" s="287"/>
      <c r="S100" s="287">
        <v>1.2</v>
      </c>
      <c r="T100" s="287"/>
      <c r="U100" s="287"/>
      <c r="V100" s="287">
        <f t="shared" ref="V100:V113" si="9">+Q100</f>
        <v>0.97199999999999998</v>
      </c>
      <c r="W100" s="288">
        <f t="shared" ref="W100:W106" si="10">+S100</f>
        <v>1.2</v>
      </c>
      <c r="X100" s="263" t="str">
        <f t="shared" ref="X100:X113" si="11">IF(V100&lt;&gt;"",IF(V100&lt;0.9,"S","F"),"")</f>
        <v>F</v>
      </c>
      <c r="Y100" s="257" t="s">
        <v>868</v>
      </c>
      <c r="Z100" s="390">
        <f>AVERAGE($W$100:$W$161)</f>
        <v>11.341935483870968</v>
      </c>
      <c r="AA100" s="390">
        <f>MEDIAN($W$100:$W$161)</f>
        <v>11.6</v>
      </c>
      <c r="AB100" s="390">
        <f>MAX($W$100:$W$161)</f>
        <v>46.5</v>
      </c>
      <c r="AC100" s="390">
        <f>MIN($W$100:$W$161)</f>
        <v>1.2</v>
      </c>
      <c r="AD100" s="390">
        <f>STDEV($W$100:$W$161)</f>
        <v>6.3700000871682461</v>
      </c>
      <c r="AE100" s="391">
        <f>COUNT($W$100:$W$161)</f>
        <v>62</v>
      </c>
    </row>
    <row r="101" spans="1:31" s="265" customFormat="1">
      <c r="A101" s="270"/>
      <c r="B101" s="272" t="s">
        <v>406</v>
      </c>
      <c r="C101" s="273">
        <v>1989</v>
      </c>
      <c r="D101" s="270"/>
      <c r="E101" s="289" t="s">
        <v>18</v>
      </c>
      <c r="F101" s="270"/>
      <c r="G101" s="270" t="s">
        <v>464</v>
      </c>
      <c r="H101" s="290" t="s">
        <v>20</v>
      </c>
      <c r="I101" s="290"/>
      <c r="J101" s="290" t="s">
        <v>682</v>
      </c>
      <c r="K101" s="290" t="s">
        <v>735</v>
      </c>
      <c r="L101" s="272" t="s">
        <v>614</v>
      </c>
      <c r="M101" s="270" t="s">
        <v>549</v>
      </c>
      <c r="N101" s="272" t="s">
        <v>432</v>
      </c>
      <c r="O101" s="290"/>
      <c r="P101" s="306" t="s">
        <v>457</v>
      </c>
      <c r="Q101" s="287">
        <v>0.95099999999999996</v>
      </c>
      <c r="R101" s="287"/>
      <c r="S101" s="287">
        <v>3.5</v>
      </c>
      <c r="T101" s="287"/>
      <c r="U101" s="287"/>
      <c r="V101" s="287">
        <f t="shared" si="9"/>
        <v>0.95099999999999996</v>
      </c>
      <c r="W101" s="288">
        <f t="shared" si="10"/>
        <v>3.5</v>
      </c>
      <c r="X101" s="263" t="str">
        <f t="shared" si="11"/>
        <v>F</v>
      </c>
      <c r="Y101" s="257" t="s">
        <v>870</v>
      </c>
      <c r="Z101" s="390">
        <f>AVERAGE($W$100:$W$118)</f>
        <v>6.405263157894737</v>
      </c>
      <c r="AA101" s="390">
        <f>MEDIAN($W$100:$W$118)</f>
        <v>5.5</v>
      </c>
      <c r="AB101" s="390">
        <f>MAX($W$100:$W$118)</f>
        <v>15.9</v>
      </c>
      <c r="AC101" s="390">
        <f>MIN($W$100:$W$118)</f>
        <v>1.2</v>
      </c>
      <c r="AD101" s="390">
        <f>STDEV($W$100:$W$118)</f>
        <v>3.7965589221191873</v>
      </c>
      <c r="AE101" s="391">
        <f>COUNT($W$100:$W$118)</f>
        <v>19</v>
      </c>
    </row>
    <row r="102" spans="1:31" s="265" customFormat="1">
      <c r="A102" s="270"/>
      <c r="B102" s="272" t="s">
        <v>406</v>
      </c>
      <c r="C102" s="273">
        <v>1989</v>
      </c>
      <c r="D102" s="270"/>
      <c r="E102" s="289" t="s">
        <v>18</v>
      </c>
      <c r="F102" s="270"/>
      <c r="G102" s="270"/>
      <c r="H102" s="290" t="s">
        <v>443</v>
      </c>
      <c r="I102" s="290"/>
      <c r="J102" s="290" t="s">
        <v>682</v>
      </c>
      <c r="K102" s="290" t="s">
        <v>732</v>
      </c>
      <c r="L102" s="272" t="s">
        <v>611</v>
      </c>
      <c r="M102" s="270" t="s">
        <v>546</v>
      </c>
      <c r="N102" s="272" t="s">
        <v>432</v>
      </c>
      <c r="O102" s="290" t="s">
        <v>442</v>
      </c>
      <c r="P102" s="270" t="s">
        <v>438</v>
      </c>
      <c r="Q102" s="287">
        <v>0.94899999999999995</v>
      </c>
      <c r="R102" s="287"/>
      <c r="S102" s="287">
        <v>4.2</v>
      </c>
      <c r="T102" s="287"/>
      <c r="U102" s="287"/>
      <c r="V102" s="287">
        <f t="shared" si="9"/>
        <v>0.94899999999999995</v>
      </c>
      <c r="W102" s="288">
        <f t="shared" si="10"/>
        <v>4.2</v>
      </c>
      <c r="X102" s="263" t="str">
        <f t="shared" si="11"/>
        <v>F</v>
      </c>
      <c r="Y102" s="257" t="s">
        <v>869</v>
      </c>
      <c r="Z102" s="390">
        <f>AVERAGE($W$119:$W$161)</f>
        <v>13.523255813953488</v>
      </c>
      <c r="AA102" s="390">
        <f>MEDIAN($W$119:$W$161)</f>
        <v>12.5</v>
      </c>
      <c r="AB102" s="390">
        <f>MAX($W$119:$W$161)</f>
        <v>46.5</v>
      </c>
      <c r="AC102" s="390">
        <f>MIN($W$119:$W$161)</f>
        <v>7</v>
      </c>
      <c r="AD102" s="390">
        <f>STDEV($W$119:$W$161)</f>
        <v>6.0711980934691914</v>
      </c>
      <c r="AE102" s="391">
        <f>COUNT($W$119:$W$161)</f>
        <v>43</v>
      </c>
    </row>
    <row r="103" spans="1:31" s="265" customFormat="1">
      <c r="A103" s="270"/>
      <c r="B103" s="272" t="s">
        <v>406</v>
      </c>
      <c r="C103" s="273">
        <v>1989</v>
      </c>
      <c r="D103" s="270"/>
      <c r="E103" s="289" t="s">
        <v>18</v>
      </c>
      <c r="F103" s="270"/>
      <c r="G103" s="270" t="s">
        <v>464</v>
      </c>
      <c r="H103" s="290" t="s">
        <v>20</v>
      </c>
      <c r="I103" s="290"/>
      <c r="J103" s="290" t="s">
        <v>682</v>
      </c>
      <c r="K103" s="290" t="s">
        <v>735</v>
      </c>
      <c r="L103" s="272" t="s">
        <v>614</v>
      </c>
      <c r="M103" s="270" t="s">
        <v>549</v>
      </c>
      <c r="N103" s="272" t="s">
        <v>432</v>
      </c>
      <c r="O103" s="290"/>
      <c r="P103" s="306" t="s">
        <v>458</v>
      </c>
      <c r="Q103" s="287">
        <v>0.94699999999999995</v>
      </c>
      <c r="R103" s="287"/>
      <c r="S103" s="287">
        <v>5.4</v>
      </c>
      <c r="T103" s="287"/>
      <c r="U103" s="287"/>
      <c r="V103" s="287">
        <f t="shared" si="9"/>
        <v>0.94699999999999995</v>
      </c>
      <c r="W103" s="288">
        <f t="shared" si="10"/>
        <v>5.4</v>
      </c>
      <c r="X103" s="263" t="str">
        <f t="shared" si="11"/>
        <v>F</v>
      </c>
      <c r="Y103" s="155"/>
      <c r="Z103" s="155"/>
      <c r="AA103" s="155"/>
      <c r="AB103" s="155"/>
      <c r="AC103" s="155"/>
      <c r="AD103" s="155"/>
      <c r="AE103" s="155"/>
    </row>
    <row r="104" spans="1:31" s="265" customFormat="1">
      <c r="A104" s="270"/>
      <c r="B104" s="272" t="s">
        <v>406</v>
      </c>
      <c r="C104" s="273">
        <v>1989</v>
      </c>
      <c r="D104" s="270"/>
      <c r="E104" s="289" t="s">
        <v>18</v>
      </c>
      <c r="F104" s="270"/>
      <c r="G104" s="270" t="s">
        <v>462</v>
      </c>
      <c r="H104" s="290" t="s">
        <v>459</v>
      </c>
      <c r="I104" s="290"/>
      <c r="J104" s="290" t="s">
        <v>682</v>
      </c>
      <c r="K104" s="290" t="s">
        <v>733</v>
      </c>
      <c r="L104" s="272" t="s">
        <v>612</v>
      </c>
      <c r="M104" s="270" t="s">
        <v>548</v>
      </c>
      <c r="N104" s="272" t="s">
        <v>432</v>
      </c>
      <c r="O104" s="290"/>
      <c r="P104" s="270" t="s">
        <v>455</v>
      </c>
      <c r="Q104" s="287">
        <v>0.94099999999999995</v>
      </c>
      <c r="R104" s="287"/>
      <c r="S104" s="287">
        <v>1.6</v>
      </c>
      <c r="T104" s="287"/>
      <c r="U104" s="287"/>
      <c r="V104" s="287">
        <f t="shared" si="9"/>
        <v>0.94099999999999995</v>
      </c>
      <c r="W104" s="288">
        <f t="shared" si="10"/>
        <v>1.6</v>
      </c>
      <c r="X104" s="263" t="str">
        <f t="shared" si="11"/>
        <v>F</v>
      </c>
      <c r="Y104" s="155"/>
      <c r="Z104" s="155"/>
      <c r="AA104" s="155"/>
      <c r="AB104" s="155"/>
      <c r="AC104" s="155"/>
      <c r="AD104" s="155"/>
      <c r="AE104" s="155"/>
    </row>
    <row r="105" spans="1:31" s="265" customFormat="1">
      <c r="A105" s="270"/>
      <c r="B105" s="272" t="s">
        <v>406</v>
      </c>
      <c r="C105" s="273">
        <v>1989</v>
      </c>
      <c r="D105" s="270"/>
      <c r="E105" s="289" t="s">
        <v>18</v>
      </c>
      <c r="F105" s="270"/>
      <c r="G105" s="270"/>
      <c r="H105" s="290" t="s">
        <v>443</v>
      </c>
      <c r="I105" s="290"/>
      <c r="J105" s="290" t="s">
        <v>682</v>
      </c>
      <c r="K105" s="290" t="s">
        <v>732</v>
      </c>
      <c r="L105" s="272" t="s">
        <v>611</v>
      </c>
      <c r="M105" s="270" t="s">
        <v>546</v>
      </c>
      <c r="N105" s="272" t="s">
        <v>432</v>
      </c>
      <c r="O105" s="290" t="s">
        <v>442</v>
      </c>
      <c r="P105" s="270" t="s">
        <v>436</v>
      </c>
      <c r="Q105" s="287">
        <v>0.94</v>
      </c>
      <c r="R105" s="287"/>
      <c r="S105" s="287">
        <v>5.5</v>
      </c>
      <c r="T105" s="287"/>
      <c r="U105" s="287"/>
      <c r="V105" s="287">
        <f t="shared" si="9"/>
        <v>0.94</v>
      </c>
      <c r="W105" s="288">
        <f t="shared" si="10"/>
        <v>5.5</v>
      </c>
      <c r="X105" s="263" t="str">
        <f t="shared" si="11"/>
        <v>F</v>
      </c>
      <c r="Y105" s="155"/>
      <c r="Z105" s="155"/>
      <c r="AA105" s="155"/>
      <c r="AB105" s="155"/>
      <c r="AC105" s="155"/>
      <c r="AD105" s="155"/>
      <c r="AE105" s="155"/>
    </row>
    <row r="106" spans="1:31" s="265" customFormat="1">
      <c r="A106" s="270"/>
      <c r="B106" s="272" t="s">
        <v>406</v>
      </c>
      <c r="C106" s="273">
        <v>1989</v>
      </c>
      <c r="D106" s="270"/>
      <c r="E106" s="289" t="s">
        <v>18</v>
      </c>
      <c r="F106" s="270"/>
      <c r="G106" s="270"/>
      <c r="H106" s="290" t="s">
        <v>443</v>
      </c>
      <c r="I106" s="290"/>
      <c r="J106" s="290" t="s">
        <v>682</v>
      </c>
      <c r="K106" s="290" t="s">
        <v>732</v>
      </c>
      <c r="L106" s="272" t="s">
        <v>611</v>
      </c>
      <c r="M106" s="270" t="s">
        <v>546</v>
      </c>
      <c r="N106" s="272" t="s">
        <v>432</v>
      </c>
      <c r="O106" s="290" t="s">
        <v>442</v>
      </c>
      <c r="P106" s="270" t="s">
        <v>440</v>
      </c>
      <c r="Q106" s="287">
        <v>0.93600000000000005</v>
      </c>
      <c r="R106" s="287"/>
      <c r="S106" s="287">
        <v>4.4000000000000004</v>
      </c>
      <c r="T106" s="287"/>
      <c r="U106" s="287"/>
      <c r="V106" s="287">
        <f t="shared" si="9"/>
        <v>0.93600000000000005</v>
      </c>
      <c r="W106" s="288">
        <f t="shared" si="10"/>
        <v>4.4000000000000004</v>
      </c>
      <c r="X106" s="263" t="str">
        <f t="shared" si="11"/>
        <v>F</v>
      </c>
      <c r="Y106" s="155"/>
      <c r="Z106" s="155"/>
      <c r="AA106" s="155"/>
      <c r="AB106" s="155"/>
      <c r="AC106" s="155"/>
      <c r="AD106" s="155"/>
      <c r="AE106" s="155"/>
    </row>
    <row r="107" spans="1:31" s="265" customFormat="1">
      <c r="A107" s="270"/>
      <c r="B107" s="272" t="s">
        <v>406</v>
      </c>
      <c r="C107" s="273">
        <v>1989</v>
      </c>
      <c r="D107" s="270"/>
      <c r="E107" s="289" t="s">
        <v>18</v>
      </c>
      <c r="F107" s="270"/>
      <c r="G107" s="270"/>
      <c r="H107" s="290" t="s">
        <v>443</v>
      </c>
      <c r="I107" s="290"/>
      <c r="J107" s="290" t="s">
        <v>682</v>
      </c>
      <c r="K107" s="290" t="s">
        <v>732</v>
      </c>
      <c r="L107" s="272" t="s">
        <v>611</v>
      </c>
      <c r="M107" s="270" t="s">
        <v>546</v>
      </c>
      <c r="N107" s="272" t="s">
        <v>432</v>
      </c>
      <c r="O107" s="290" t="s">
        <v>442</v>
      </c>
      <c r="P107" s="270" t="s">
        <v>440</v>
      </c>
      <c r="Q107" s="287">
        <v>0.93500000000000005</v>
      </c>
      <c r="R107" s="287"/>
      <c r="S107" s="287"/>
      <c r="T107" s="287"/>
      <c r="U107" s="287">
        <v>4</v>
      </c>
      <c r="V107" s="287">
        <f t="shared" si="9"/>
        <v>0.93500000000000005</v>
      </c>
      <c r="W107" s="288">
        <f>+U107</f>
        <v>4</v>
      </c>
      <c r="X107" s="263" t="str">
        <f t="shared" si="11"/>
        <v>F</v>
      </c>
      <c r="Y107" s="155"/>
      <c r="Z107" s="155"/>
      <c r="AA107" s="155"/>
      <c r="AB107" s="155"/>
      <c r="AC107" s="155"/>
      <c r="AD107" s="155"/>
      <c r="AE107" s="155"/>
    </row>
    <row r="108" spans="1:31" s="265" customFormat="1">
      <c r="A108" s="270"/>
      <c r="B108" s="272" t="s">
        <v>406</v>
      </c>
      <c r="C108" s="273">
        <v>1989</v>
      </c>
      <c r="D108" s="270"/>
      <c r="E108" s="289" t="s">
        <v>18</v>
      </c>
      <c r="F108" s="270"/>
      <c r="G108" s="270"/>
      <c r="H108" s="290" t="s">
        <v>443</v>
      </c>
      <c r="I108" s="290"/>
      <c r="J108" s="290" t="s">
        <v>682</v>
      </c>
      <c r="K108" s="290" t="s">
        <v>732</v>
      </c>
      <c r="L108" s="272" t="s">
        <v>611</v>
      </c>
      <c r="M108" s="270" t="s">
        <v>546</v>
      </c>
      <c r="N108" s="272" t="s">
        <v>432</v>
      </c>
      <c r="O108" s="290" t="s">
        <v>442</v>
      </c>
      <c r="P108" s="270" t="s">
        <v>441</v>
      </c>
      <c r="Q108" s="287">
        <v>0.93300000000000005</v>
      </c>
      <c r="R108" s="287"/>
      <c r="S108" s="287">
        <v>4.0999999999999996</v>
      </c>
      <c r="T108" s="287"/>
      <c r="U108" s="287"/>
      <c r="V108" s="287">
        <f t="shared" si="9"/>
        <v>0.93300000000000005</v>
      </c>
      <c r="W108" s="288">
        <f>+S108</f>
        <v>4.0999999999999996</v>
      </c>
      <c r="X108" s="263" t="str">
        <f t="shared" si="11"/>
        <v>F</v>
      </c>
      <c r="Y108" s="155"/>
      <c r="Z108" s="155"/>
      <c r="AA108" s="155"/>
      <c r="AB108" s="155"/>
      <c r="AC108" s="155"/>
      <c r="AD108" s="155"/>
      <c r="AE108" s="155"/>
    </row>
    <row r="109" spans="1:31" s="265" customFormat="1">
      <c r="A109" s="270"/>
      <c r="B109" s="272" t="s">
        <v>406</v>
      </c>
      <c r="C109" s="273">
        <v>1989</v>
      </c>
      <c r="D109" s="270"/>
      <c r="E109" s="289" t="s">
        <v>18</v>
      </c>
      <c r="F109" s="270"/>
      <c r="G109" s="270"/>
      <c r="H109" s="290" t="s">
        <v>443</v>
      </c>
      <c r="I109" s="290"/>
      <c r="J109" s="290" t="s">
        <v>682</v>
      </c>
      <c r="K109" s="290" t="s">
        <v>732</v>
      </c>
      <c r="L109" s="272" t="s">
        <v>611</v>
      </c>
      <c r="M109" s="270" t="s">
        <v>546</v>
      </c>
      <c r="N109" s="272" t="s">
        <v>432</v>
      </c>
      <c r="O109" s="290" t="s">
        <v>442</v>
      </c>
      <c r="P109" s="270" t="s">
        <v>437</v>
      </c>
      <c r="Q109" s="287">
        <v>0.93</v>
      </c>
      <c r="R109" s="287"/>
      <c r="S109" s="287">
        <v>6.6</v>
      </c>
      <c r="T109" s="287"/>
      <c r="U109" s="287"/>
      <c r="V109" s="287">
        <f t="shared" si="9"/>
        <v>0.93</v>
      </c>
      <c r="W109" s="288">
        <f>+S109</f>
        <v>6.6</v>
      </c>
      <c r="X109" s="263" t="str">
        <f t="shared" si="11"/>
        <v>F</v>
      </c>
      <c r="Y109" s="155"/>
      <c r="Z109" s="155"/>
      <c r="AA109" s="155"/>
      <c r="AB109" s="155"/>
      <c r="AC109" s="155"/>
      <c r="AD109" s="155"/>
      <c r="AE109" s="155"/>
    </row>
    <row r="110" spans="1:31" s="265" customFormat="1">
      <c r="A110" s="270"/>
      <c r="B110" s="272" t="s">
        <v>406</v>
      </c>
      <c r="C110" s="273">
        <v>1989</v>
      </c>
      <c r="D110" s="270"/>
      <c r="E110" s="289" t="s">
        <v>18</v>
      </c>
      <c r="F110" s="270"/>
      <c r="G110" s="270" t="s">
        <v>464</v>
      </c>
      <c r="H110" s="290" t="s">
        <v>20</v>
      </c>
      <c r="I110" s="290"/>
      <c r="J110" s="290" t="s">
        <v>682</v>
      </c>
      <c r="K110" s="290" t="s">
        <v>735</v>
      </c>
      <c r="L110" s="272" t="s">
        <v>614</v>
      </c>
      <c r="M110" s="270" t="s">
        <v>549</v>
      </c>
      <c r="N110" s="272" t="s">
        <v>432</v>
      </c>
      <c r="O110" s="290"/>
      <c r="P110" s="306" t="s">
        <v>456</v>
      </c>
      <c r="Q110" s="287">
        <v>0.92800000000000005</v>
      </c>
      <c r="R110" s="287"/>
      <c r="S110" s="287">
        <v>5.5</v>
      </c>
      <c r="T110" s="287"/>
      <c r="U110" s="287"/>
      <c r="V110" s="287">
        <f t="shared" si="9"/>
        <v>0.92800000000000005</v>
      </c>
      <c r="W110" s="288">
        <f>+S110</f>
        <v>5.5</v>
      </c>
      <c r="X110" s="263" t="str">
        <f t="shared" si="11"/>
        <v>F</v>
      </c>
      <c r="Y110" s="155"/>
      <c r="Z110" s="155"/>
      <c r="AA110" s="155"/>
      <c r="AB110" s="155"/>
      <c r="AC110" s="155"/>
      <c r="AD110" s="155"/>
      <c r="AE110" s="155"/>
    </row>
    <row r="111" spans="1:31" s="265" customFormat="1">
      <c r="A111" s="270"/>
      <c r="B111" s="272" t="s">
        <v>406</v>
      </c>
      <c r="C111" s="273">
        <v>1989</v>
      </c>
      <c r="D111" s="270"/>
      <c r="E111" s="289" t="s">
        <v>18</v>
      </c>
      <c r="F111" s="270"/>
      <c r="G111" s="270" t="s">
        <v>462</v>
      </c>
      <c r="H111" s="290" t="s">
        <v>459</v>
      </c>
      <c r="I111" s="290"/>
      <c r="J111" s="290" t="s">
        <v>682</v>
      </c>
      <c r="K111" s="290" t="s">
        <v>733</v>
      </c>
      <c r="L111" s="272" t="s">
        <v>612</v>
      </c>
      <c r="M111" s="270" t="s">
        <v>548</v>
      </c>
      <c r="N111" s="272" t="s">
        <v>432</v>
      </c>
      <c r="O111" s="290"/>
      <c r="P111" s="270" t="s">
        <v>454</v>
      </c>
      <c r="Q111" s="287">
        <v>0.92500000000000004</v>
      </c>
      <c r="R111" s="287"/>
      <c r="S111" s="287">
        <v>6.3</v>
      </c>
      <c r="T111" s="287"/>
      <c r="U111" s="287"/>
      <c r="V111" s="287">
        <f t="shared" si="9"/>
        <v>0.92500000000000004</v>
      </c>
      <c r="W111" s="288">
        <f>+S111</f>
        <v>6.3</v>
      </c>
      <c r="X111" s="263" t="str">
        <f t="shared" si="11"/>
        <v>F</v>
      </c>
      <c r="Y111" s="155"/>
      <c r="Z111" s="155"/>
      <c r="AA111" s="155"/>
      <c r="AB111" s="155"/>
      <c r="AC111" s="155"/>
      <c r="AD111" s="155"/>
      <c r="AE111" s="155"/>
    </row>
    <row r="112" spans="1:31" s="265" customFormat="1">
      <c r="A112" s="270"/>
      <c r="B112" s="272" t="s">
        <v>406</v>
      </c>
      <c r="C112" s="273">
        <v>1989</v>
      </c>
      <c r="D112" s="270"/>
      <c r="E112" s="289" t="s">
        <v>18</v>
      </c>
      <c r="F112" s="270"/>
      <c r="G112" s="270" t="s">
        <v>463</v>
      </c>
      <c r="H112" s="290" t="s">
        <v>20</v>
      </c>
      <c r="I112" s="290"/>
      <c r="J112" s="290" t="s">
        <v>682</v>
      </c>
      <c r="K112" s="290" t="s">
        <v>733</v>
      </c>
      <c r="L112" s="272" t="s">
        <v>612</v>
      </c>
      <c r="M112" s="270" t="s">
        <v>548</v>
      </c>
      <c r="N112" s="272" t="s">
        <v>432</v>
      </c>
      <c r="O112" s="290"/>
      <c r="P112" s="270" t="s">
        <v>453</v>
      </c>
      <c r="Q112" s="287">
        <v>0.91400000000000003</v>
      </c>
      <c r="R112" s="287"/>
      <c r="S112" s="287">
        <v>7.1</v>
      </c>
      <c r="T112" s="287"/>
      <c r="U112" s="287"/>
      <c r="V112" s="287">
        <f t="shared" si="9"/>
        <v>0.91400000000000003</v>
      </c>
      <c r="W112" s="288">
        <f>+S112</f>
        <v>7.1</v>
      </c>
      <c r="X112" s="263" t="str">
        <f t="shared" si="11"/>
        <v>F</v>
      </c>
      <c r="Y112" s="155"/>
      <c r="Z112" s="155"/>
      <c r="AA112" s="155"/>
      <c r="AB112" s="155"/>
      <c r="AC112" s="155"/>
      <c r="AD112" s="155"/>
      <c r="AE112" s="155"/>
    </row>
    <row r="113" spans="1:31" s="265" customFormat="1">
      <c r="A113" s="270"/>
      <c r="B113" s="272" t="s">
        <v>406</v>
      </c>
      <c r="C113" s="273">
        <v>1989</v>
      </c>
      <c r="D113" s="270"/>
      <c r="E113" s="289" t="s">
        <v>18</v>
      </c>
      <c r="F113" s="270"/>
      <c r="G113" s="270" t="s">
        <v>464</v>
      </c>
      <c r="H113" s="290" t="s">
        <v>20</v>
      </c>
      <c r="I113" s="290"/>
      <c r="J113" s="290" t="s">
        <v>682</v>
      </c>
      <c r="K113" s="290" t="s">
        <v>735</v>
      </c>
      <c r="L113" s="272" t="s">
        <v>614</v>
      </c>
      <c r="M113" s="270" t="s">
        <v>549</v>
      </c>
      <c r="N113" s="272" t="s">
        <v>432</v>
      </c>
      <c r="O113" s="290"/>
      <c r="P113" s="306" t="s">
        <v>457</v>
      </c>
      <c r="Q113" s="287">
        <v>0.9</v>
      </c>
      <c r="R113" s="287"/>
      <c r="S113" s="287"/>
      <c r="T113" s="287"/>
      <c r="U113" s="287">
        <v>6.2</v>
      </c>
      <c r="V113" s="287">
        <f t="shared" si="9"/>
        <v>0.9</v>
      </c>
      <c r="W113" s="288">
        <f t="shared" ref="W113:W119" si="12">+U113</f>
        <v>6.2</v>
      </c>
      <c r="X113" s="263" t="str">
        <f t="shared" si="11"/>
        <v>F</v>
      </c>
      <c r="Y113" s="155"/>
      <c r="Z113" s="155"/>
      <c r="AA113" s="155"/>
      <c r="AB113" s="155"/>
      <c r="AC113" s="155"/>
      <c r="AD113" s="155"/>
      <c r="AE113" s="155"/>
    </row>
    <row r="114" spans="1:31" s="265" customFormat="1">
      <c r="A114" s="284">
        <v>46</v>
      </c>
      <c r="B114" s="285" t="s">
        <v>15</v>
      </c>
      <c r="C114" s="285">
        <v>1984</v>
      </c>
      <c r="D114" s="285" t="s">
        <v>16</v>
      </c>
      <c r="E114" s="284" t="s">
        <v>18</v>
      </c>
      <c r="F114" s="284">
        <v>1983</v>
      </c>
      <c r="G114" s="284" t="s">
        <v>19</v>
      </c>
      <c r="H114" s="284" t="s">
        <v>20</v>
      </c>
      <c r="I114" s="284"/>
      <c r="J114" s="297" t="s">
        <v>682</v>
      </c>
      <c r="K114" s="297" t="s">
        <v>683</v>
      </c>
      <c r="L114" s="284" t="s">
        <v>615</v>
      </c>
      <c r="M114" s="284" t="s">
        <v>550</v>
      </c>
      <c r="N114" s="284"/>
      <c r="O114" s="284"/>
      <c r="P114" s="284" t="s">
        <v>25</v>
      </c>
      <c r="Q114" s="286"/>
      <c r="R114" s="286"/>
      <c r="S114" s="286"/>
      <c r="T114" s="286"/>
      <c r="U114" s="286">
        <v>15.9</v>
      </c>
      <c r="V114" s="287"/>
      <c r="W114" s="288">
        <f t="shared" si="12"/>
        <v>15.9</v>
      </c>
      <c r="X114" s="263" t="s">
        <v>687</v>
      </c>
      <c r="Y114" s="155"/>
      <c r="Z114" s="155"/>
      <c r="AA114" s="155"/>
      <c r="AB114" s="155"/>
      <c r="AC114" s="155"/>
      <c r="AD114" s="155"/>
      <c r="AE114" s="155"/>
    </row>
    <row r="115" spans="1:31" s="265" customFormat="1">
      <c r="A115" s="284">
        <v>46</v>
      </c>
      <c r="B115" s="285" t="s">
        <v>15</v>
      </c>
      <c r="C115" s="285">
        <v>1984</v>
      </c>
      <c r="D115" s="285" t="s">
        <v>16</v>
      </c>
      <c r="E115" s="284" t="s">
        <v>18</v>
      </c>
      <c r="F115" s="284">
        <v>1983</v>
      </c>
      <c r="G115" s="284" t="s">
        <v>19</v>
      </c>
      <c r="H115" s="284" t="s">
        <v>20</v>
      </c>
      <c r="I115" s="284"/>
      <c r="J115" s="297" t="s">
        <v>682</v>
      </c>
      <c r="K115" s="297" t="s">
        <v>683</v>
      </c>
      <c r="L115" s="284" t="s">
        <v>615</v>
      </c>
      <c r="M115" s="284" t="s">
        <v>550</v>
      </c>
      <c r="N115" s="284"/>
      <c r="O115" s="284"/>
      <c r="P115" s="284" t="s">
        <v>27</v>
      </c>
      <c r="Q115" s="286"/>
      <c r="R115" s="286"/>
      <c r="S115" s="286"/>
      <c r="T115" s="286"/>
      <c r="U115" s="286">
        <v>13</v>
      </c>
      <c r="V115" s="287"/>
      <c r="W115" s="288">
        <f t="shared" si="12"/>
        <v>13</v>
      </c>
      <c r="X115" s="263" t="s">
        <v>687</v>
      </c>
      <c r="Y115" s="155"/>
      <c r="Z115" s="155"/>
      <c r="AA115" s="155"/>
      <c r="AB115" s="155"/>
      <c r="AC115" s="155"/>
      <c r="AD115" s="155"/>
      <c r="AE115" s="155"/>
    </row>
    <row r="116" spans="1:31" s="265" customFormat="1">
      <c r="A116" s="284">
        <v>46</v>
      </c>
      <c r="B116" s="285" t="s">
        <v>15</v>
      </c>
      <c r="C116" s="285">
        <v>1984</v>
      </c>
      <c r="D116" s="285" t="s">
        <v>16</v>
      </c>
      <c r="E116" s="284" t="s">
        <v>18</v>
      </c>
      <c r="F116" s="284">
        <v>1983</v>
      </c>
      <c r="G116" s="284" t="s">
        <v>19</v>
      </c>
      <c r="H116" s="284" t="s">
        <v>20</v>
      </c>
      <c r="I116" s="284"/>
      <c r="J116" s="297" t="s">
        <v>682</v>
      </c>
      <c r="K116" s="297" t="s">
        <v>683</v>
      </c>
      <c r="L116" s="284" t="s">
        <v>615</v>
      </c>
      <c r="M116" s="284" t="s">
        <v>550</v>
      </c>
      <c r="N116" s="284"/>
      <c r="O116" s="284"/>
      <c r="P116" s="284" t="s">
        <v>30</v>
      </c>
      <c r="Q116" s="286"/>
      <c r="R116" s="286"/>
      <c r="S116" s="286"/>
      <c r="T116" s="286"/>
      <c r="U116" s="286">
        <v>12.2</v>
      </c>
      <c r="V116" s="287"/>
      <c r="W116" s="288">
        <f t="shared" si="12"/>
        <v>12.2</v>
      </c>
      <c r="X116" s="263" t="s">
        <v>687</v>
      </c>
      <c r="Y116" s="155"/>
      <c r="Z116" s="155"/>
      <c r="AA116" s="155"/>
      <c r="AB116" s="155"/>
      <c r="AC116" s="155"/>
      <c r="AD116" s="155"/>
      <c r="AE116" s="155"/>
    </row>
    <row r="117" spans="1:31" s="265" customFormat="1">
      <c r="A117" s="284">
        <v>46</v>
      </c>
      <c r="B117" s="285" t="s">
        <v>15</v>
      </c>
      <c r="C117" s="285">
        <v>1984</v>
      </c>
      <c r="D117" s="285" t="s">
        <v>16</v>
      </c>
      <c r="E117" s="284" t="s">
        <v>18</v>
      </c>
      <c r="F117" s="284">
        <v>1983</v>
      </c>
      <c r="G117" s="284" t="s">
        <v>19</v>
      </c>
      <c r="H117" s="284" t="s">
        <v>20</v>
      </c>
      <c r="I117" s="284"/>
      <c r="J117" s="297" t="s">
        <v>682</v>
      </c>
      <c r="K117" s="297" t="s">
        <v>683</v>
      </c>
      <c r="L117" s="284" t="s">
        <v>615</v>
      </c>
      <c r="M117" s="284" t="s">
        <v>550</v>
      </c>
      <c r="N117" s="284"/>
      <c r="O117" s="284"/>
      <c r="P117" s="284" t="s">
        <v>35</v>
      </c>
      <c r="Q117" s="286"/>
      <c r="R117" s="286"/>
      <c r="S117" s="286"/>
      <c r="T117" s="286"/>
      <c r="U117" s="286">
        <v>9.5</v>
      </c>
      <c r="V117" s="287"/>
      <c r="W117" s="288">
        <f t="shared" si="12"/>
        <v>9.5</v>
      </c>
      <c r="X117" s="263" t="s">
        <v>687</v>
      </c>
      <c r="Y117" s="155"/>
      <c r="Z117" s="155"/>
      <c r="AA117" s="155"/>
      <c r="AB117" s="155"/>
      <c r="AC117" s="155"/>
      <c r="AD117" s="155"/>
      <c r="AE117" s="155"/>
    </row>
    <row r="118" spans="1:31" s="265" customFormat="1">
      <c r="A118" s="284">
        <v>46</v>
      </c>
      <c r="B118" s="285" t="s">
        <v>15</v>
      </c>
      <c r="C118" s="285">
        <v>1984</v>
      </c>
      <c r="D118" s="285" t="s">
        <v>16</v>
      </c>
      <c r="E118" s="284" t="s">
        <v>18</v>
      </c>
      <c r="F118" s="284">
        <v>1983</v>
      </c>
      <c r="G118" s="284" t="s">
        <v>19</v>
      </c>
      <c r="H118" s="284" t="s">
        <v>20</v>
      </c>
      <c r="I118" s="284"/>
      <c r="J118" s="297" t="s">
        <v>682</v>
      </c>
      <c r="K118" s="297" t="s">
        <v>683</v>
      </c>
      <c r="L118" s="284" t="s">
        <v>615</v>
      </c>
      <c r="M118" s="284" t="s">
        <v>550</v>
      </c>
      <c r="N118" s="284"/>
      <c r="O118" s="284"/>
      <c r="P118" s="284" t="s">
        <v>38</v>
      </c>
      <c r="Q118" s="286"/>
      <c r="R118" s="286"/>
      <c r="S118" s="286"/>
      <c r="T118" s="286"/>
      <c r="U118" s="286">
        <v>5.5</v>
      </c>
      <c r="V118" s="287"/>
      <c r="W118" s="288">
        <f t="shared" si="12"/>
        <v>5.5</v>
      </c>
      <c r="X118" s="263" t="s">
        <v>687</v>
      </c>
      <c r="Y118" s="155"/>
      <c r="Z118" s="155"/>
      <c r="AA118" s="155"/>
      <c r="AB118" s="155"/>
      <c r="AC118" s="155"/>
      <c r="AD118" s="155"/>
      <c r="AE118" s="155"/>
    </row>
    <row r="119" spans="1:31" s="265" customFormat="1">
      <c r="A119" s="270"/>
      <c r="B119" s="272" t="s">
        <v>406</v>
      </c>
      <c r="C119" s="273">
        <v>1989</v>
      </c>
      <c r="D119" s="270"/>
      <c r="E119" s="289" t="s">
        <v>18</v>
      </c>
      <c r="F119" s="270"/>
      <c r="G119" s="270" t="s">
        <v>462</v>
      </c>
      <c r="H119" s="290" t="s">
        <v>459</v>
      </c>
      <c r="I119" s="290"/>
      <c r="J119" s="290" t="s">
        <v>682</v>
      </c>
      <c r="K119" s="290" t="s">
        <v>733</v>
      </c>
      <c r="L119" s="272" t="s">
        <v>612</v>
      </c>
      <c r="M119" s="270" t="s">
        <v>548</v>
      </c>
      <c r="N119" s="272" t="s">
        <v>432</v>
      </c>
      <c r="O119" s="290"/>
      <c r="P119" s="306" t="s">
        <v>454</v>
      </c>
      <c r="Q119" s="287">
        <v>0.89300000000000002</v>
      </c>
      <c r="R119" s="287"/>
      <c r="S119" s="287"/>
      <c r="T119" s="287"/>
      <c r="U119" s="287">
        <v>7.5</v>
      </c>
      <c r="V119" s="287">
        <f t="shared" ref="V119:V149" si="13">+Q119</f>
        <v>0.89300000000000002</v>
      </c>
      <c r="W119" s="288">
        <f t="shared" si="12"/>
        <v>7.5</v>
      </c>
      <c r="X119" s="263" t="str">
        <f t="shared" ref="X119:X149" si="14">IF(V119&lt;&gt;"",IF(V119&lt;0.9,"S","F"),"")</f>
        <v>S</v>
      </c>
      <c r="Y119" s="155"/>
      <c r="Z119" s="155"/>
      <c r="AA119" s="155"/>
      <c r="AB119" s="155"/>
      <c r="AC119" s="155"/>
      <c r="AD119" s="155"/>
      <c r="AE119" s="155"/>
    </row>
    <row r="120" spans="1:31" s="265" customFormat="1">
      <c r="A120" s="270"/>
      <c r="B120" s="272" t="s">
        <v>406</v>
      </c>
      <c r="C120" s="273">
        <v>1989</v>
      </c>
      <c r="D120" s="270"/>
      <c r="E120" s="289" t="s">
        <v>18</v>
      </c>
      <c r="F120" s="270"/>
      <c r="G120" s="270"/>
      <c r="H120" s="290" t="s">
        <v>443</v>
      </c>
      <c r="I120" s="290"/>
      <c r="J120" s="290" t="s">
        <v>682</v>
      </c>
      <c r="K120" s="290" t="s">
        <v>732</v>
      </c>
      <c r="L120" s="272" t="s">
        <v>611</v>
      </c>
      <c r="M120" s="270" t="s">
        <v>546</v>
      </c>
      <c r="N120" s="272" t="s">
        <v>432</v>
      </c>
      <c r="O120" s="290" t="s">
        <v>442</v>
      </c>
      <c r="P120" s="270" t="s">
        <v>433</v>
      </c>
      <c r="Q120" s="287">
        <v>0.89</v>
      </c>
      <c r="R120" s="287"/>
      <c r="S120" s="287">
        <v>13</v>
      </c>
      <c r="T120" s="287"/>
      <c r="U120" s="287"/>
      <c r="V120" s="287">
        <f t="shared" si="13"/>
        <v>0.89</v>
      </c>
      <c r="W120" s="288">
        <f>+S120</f>
        <v>13</v>
      </c>
      <c r="X120" s="263" t="str">
        <f t="shared" si="14"/>
        <v>S</v>
      </c>
      <c r="Y120" s="155"/>
      <c r="Z120" s="155"/>
      <c r="AA120" s="155"/>
      <c r="AB120" s="155"/>
      <c r="AC120" s="155"/>
      <c r="AD120" s="155"/>
      <c r="AE120" s="155"/>
    </row>
    <row r="121" spans="1:31" s="265" customFormat="1">
      <c r="A121" s="270"/>
      <c r="B121" s="272" t="s">
        <v>406</v>
      </c>
      <c r="C121" s="273">
        <v>1989</v>
      </c>
      <c r="D121" s="270"/>
      <c r="E121" s="289" t="s">
        <v>18</v>
      </c>
      <c r="F121" s="270"/>
      <c r="G121" s="270"/>
      <c r="H121" s="290" t="s">
        <v>443</v>
      </c>
      <c r="I121" s="290"/>
      <c r="J121" s="290" t="s">
        <v>682</v>
      </c>
      <c r="K121" s="290" t="s">
        <v>732</v>
      </c>
      <c r="L121" s="272" t="s">
        <v>611</v>
      </c>
      <c r="M121" s="270" t="s">
        <v>546</v>
      </c>
      <c r="N121" s="272" t="s">
        <v>432</v>
      </c>
      <c r="O121" s="290" t="s">
        <v>442</v>
      </c>
      <c r="P121" s="392" t="s">
        <v>435</v>
      </c>
      <c r="Q121" s="287">
        <v>0.89</v>
      </c>
      <c r="R121" s="287"/>
      <c r="S121" s="287">
        <v>12.2</v>
      </c>
      <c r="T121" s="287"/>
      <c r="U121" s="287"/>
      <c r="V121" s="287">
        <f t="shared" si="13"/>
        <v>0.89</v>
      </c>
      <c r="W121" s="288">
        <f>+S121</f>
        <v>12.2</v>
      </c>
      <c r="X121" s="263" t="str">
        <f t="shared" si="14"/>
        <v>S</v>
      </c>
      <c r="Y121" s="155"/>
      <c r="Z121" s="155"/>
      <c r="AA121" s="155"/>
      <c r="AB121" s="155"/>
      <c r="AC121" s="155"/>
      <c r="AD121" s="155"/>
      <c r="AE121" s="155"/>
    </row>
    <row r="122" spans="1:31" s="265" customFormat="1">
      <c r="A122" s="270"/>
      <c r="B122" s="272" t="s">
        <v>406</v>
      </c>
      <c r="C122" s="273">
        <v>1989</v>
      </c>
      <c r="D122" s="270"/>
      <c r="E122" s="289" t="s">
        <v>18</v>
      </c>
      <c r="F122" s="270"/>
      <c r="G122" s="270" t="s">
        <v>462</v>
      </c>
      <c r="H122" s="290" t="s">
        <v>459</v>
      </c>
      <c r="I122" s="290"/>
      <c r="J122" s="290" t="s">
        <v>682</v>
      </c>
      <c r="K122" s="290" t="s">
        <v>733</v>
      </c>
      <c r="L122" s="272" t="s">
        <v>612</v>
      </c>
      <c r="M122" s="270" t="s">
        <v>548</v>
      </c>
      <c r="N122" s="272" t="s">
        <v>432</v>
      </c>
      <c r="O122" s="290"/>
      <c r="P122" s="306" t="s">
        <v>455</v>
      </c>
      <c r="Q122" s="287">
        <v>0.88200000000000001</v>
      </c>
      <c r="R122" s="287"/>
      <c r="S122" s="287"/>
      <c r="T122" s="287"/>
      <c r="U122" s="287">
        <v>11.9</v>
      </c>
      <c r="V122" s="287">
        <f t="shared" si="13"/>
        <v>0.88200000000000001</v>
      </c>
      <c r="W122" s="288">
        <f>+U122</f>
        <v>11.9</v>
      </c>
      <c r="X122" s="263" t="str">
        <f t="shared" si="14"/>
        <v>S</v>
      </c>
      <c r="Y122" s="270"/>
      <c r="Z122" s="270"/>
      <c r="AA122" s="270"/>
      <c r="AB122" s="270"/>
      <c r="AC122" s="270"/>
      <c r="AD122" s="270"/>
      <c r="AE122" s="270"/>
    </row>
    <row r="123" spans="1:31" s="265" customFormat="1">
      <c r="A123" s="270"/>
      <c r="B123" s="272" t="s">
        <v>406</v>
      </c>
      <c r="C123" s="273">
        <v>1989</v>
      </c>
      <c r="D123" s="270"/>
      <c r="E123" s="289" t="s">
        <v>18</v>
      </c>
      <c r="F123" s="270"/>
      <c r="G123" s="270"/>
      <c r="H123" s="290" t="s">
        <v>443</v>
      </c>
      <c r="I123" s="290"/>
      <c r="J123" s="290" t="s">
        <v>682</v>
      </c>
      <c r="K123" s="290" t="s">
        <v>732</v>
      </c>
      <c r="L123" s="272" t="s">
        <v>611</v>
      </c>
      <c r="M123" s="270" t="s">
        <v>546</v>
      </c>
      <c r="N123" s="272" t="s">
        <v>432</v>
      </c>
      <c r="O123" s="290" t="s">
        <v>442</v>
      </c>
      <c r="P123" s="270" t="s">
        <v>434</v>
      </c>
      <c r="Q123" s="287">
        <v>0.88</v>
      </c>
      <c r="R123" s="287"/>
      <c r="S123" s="287">
        <v>15.9</v>
      </c>
      <c r="T123" s="287"/>
      <c r="U123" s="287"/>
      <c r="V123" s="287">
        <f t="shared" si="13"/>
        <v>0.88</v>
      </c>
      <c r="W123" s="288">
        <f>+S123</f>
        <v>15.9</v>
      </c>
      <c r="X123" s="263" t="str">
        <f t="shared" si="14"/>
        <v>S</v>
      </c>
      <c r="Y123" s="155"/>
      <c r="Z123" s="155"/>
      <c r="AA123" s="155"/>
      <c r="AB123" s="155"/>
      <c r="AC123" s="155"/>
      <c r="AD123" s="155"/>
      <c r="AE123" s="155"/>
    </row>
    <row r="124" spans="1:31" s="265" customFormat="1">
      <c r="A124" s="270"/>
      <c r="B124" s="272" t="s">
        <v>406</v>
      </c>
      <c r="C124" s="273">
        <v>1989</v>
      </c>
      <c r="D124" s="270"/>
      <c r="E124" s="289" t="s">
        <v>18</v>
      </c>
      <c r="F124" s="270"/>
      <c r="G124" s="270" t="s">
        <v>464</v>
      </c>
      <c r="H124" s="290" t="s">
        <v>20</v>
      </c>
      <c r="I124" s="290"/>
      <c r="J124" s="290" t="s">
        <v>682</v>
      </c>
      <c r="K124" s="290" t="s">
        <v>735</v>
      </c>
      <c r="L124" s="272" t="s">
        <v>614</v>
      </c>
      <c r="M124" s="270" t="s">
        <v>549</v>
      </c>
      <c r="N124" s="272" t="s">
        <v>432</v>
      </c>
      <c r="O124" s="270"/>
      <c r="P124" s="306" t="s">
        <v>457</v>
      </c>
      <c r="Q124" s="287">
        <v>0.85399999999999998</v>
      </c>
      <c r="R124" s="287"/>
      <c r="S124" s="287"/>
      <c r="T124" s="287">
        <v>8.6999999999999993</v>
      </c>
      <c r="U124" s="287"/>
      <c r="V124" s="287">
        <f t="shared" si="13"/>
        <v>0.85399999999999998</v>
      </c>
      <c r="W124" s="287">
        <f>+T124</f>
        <v>8.6999999999999993</v>
      </c>
      <c r="X124" s="263" t="str">
        <f t="shared" si="14"/>
        <v>S</v>
      </c>
      <c r="Y124" s="155"/>
      <c r="Z124" s="155"/>
      <c r="AA124" s="155"/>
      <c r="AB124" s="155"/>
      <c r="AC124" s="155"/>
      <c r="AD124" s="155"/>
      <c r="AE124" s="155"/>
    </row>
    <row r="125" spans="1:31" s="265" customFormat="1">
      <c r="A125" s="270"/>
      <c r="B125" s="272" t="s">
        <v>406</v>
      </c>
      <c r="C125" s="273">
        <v>1989</v>
      </c>
      <c r="D125" s="270"/>
      <c r="E125" s="289" t="s">
        <v>18</v>
      </c>
      <c r="F125" s="270"/>
      <c r="G125" s="270"/>
      <c r="H125" s="290" t="s">
        <v>443</v>
      </c>
      <c r="I125" s="290"/>
      <c r="J125" s="290" t="s">
        <v>682</v>
      </c>
      <c r="K125" s="290" t="s">
        <v>732</v>
      </c>
      <c r="L125" s="272" t="s">
        <v>611</v>
      </c>
      <c r="M125" s="270" t="s">
        <v>546</v>
      </c>
      <c r="N125" s="272" t="s">
        <v>432</v>
      </c>
      <c r="O125" s="290" t="s">
        <v>442</v>
      </c>
      <c r="P125" s="270" t="s">
        <v>436</v>
      </c>
      <c r="Q125" s="287">
        <v>0.85</v>
      </c>
      <c r="R125" s="287"/>
      <c r="S125" s="287"/>
      <c r="T125" s="287"/>
      <c r="U125" s="287">
        <v>9</v>
      </c>
      <c r="V125" s="287">
        <f t="shared" si="13"/>
        <v>0.85</v>
      </c>
      <c r="W125" s="288">
        <f t="shared" ref="W125:W130" si="15">+U125</f>
        <v>9</v>
      </c>
      <c r="X125" s="263" t="str">
        <f t="shared" si="14"/>
        <v>S</v>
      </c>
      <c r="Y125" s="155"/>
      <c r="Z125" s="155"/>
      <c r="AA125" s="155"/>
      <c r="AB125" s="155"/>
      <c r="AC125" s="155"/>
      <c r="AD125" s="155"/>
      <c r="AE125" s="155"/>
    </row>
    <row r="126" spans="1:31" s="265" customFormat="1">
      <c r="A126" s="270"/>
      <c r="B126" s="272" t="s">
        <v>406</v>
      </c>
      <c r="C126" s="273">
        <v>1989</v>
      </c>
      <c r="D126" s="270"/>
      <c r="E126" s="289" t="s">
        <v>18</v>
      </c>
      <c r="F126" s="270"/>
      <c r="G126" s="270" t="s">
        <v>464</v>
      </c>
      <c r="H126" s="290" t="s">
        <v>20</v>
      </c>
      <c r="I126" s="290"/>
      <c r="J126" s="290" t="s">
        <v>682</v>
      </c>
      <c r="K126" s="290" t="s">
        <v>735</v>
      </c>
      <c r="L126" s="272" t="s">
        <v>614</v>
      </c>
      <c r="M126" s="270" t="s">
        <v>549</v>
      </c>
      <c r="N126" s="272" t="s">
        <v>432</v>
      </c>
      <c r="O126" s="290"/>
      <c r="P126" s="306" t="s">
        <v>458</v>
      </c>
      <c r="Q126" s="287">
        <v>0.84699999999999998</v>
      </c>
      <c r="R126" s="287"/>
      <c r="S126" s="287"/>
      <c r="T126" s="287"/>
      <c r="U126" s="287">
        <v>9.5</v>
      </c>
      <c r="V126" s="287">
        <f t="shared" si="13"/>
        <v>0.84699999999999998</v>
      </c>
      <c r="W126" s="288">
        <f t="shared" si="15"/>
        <v>9.5</v>
      </c>
      <c r="X126" s="263" t="str">
        <f t="shared" si="14"/>
        <v>S</v>
      </c>
      <c r="Y126" s="155"/>
      <c r="Z126" s="155"/>
      <c r="AA126" s="155"/>
      <c r="AB126" s="155"/>
      <c r="AC126" s="155"/>
      <c r="AD126" s="155"/>
      <c r="AE126" s="155"/>
    </row>
    <row r="127" spans="1:31" s="265" customFormat="1">
      <c r="A127" s="270"/>
      <c r="B127" s="272" t="s">
        <v>406</v>
      </c>
      <c r="C127" s="273">
        <v>1989</v>
      </c>
      <c r="D127" s="270"/>
      <c r="E127" s="289" t="s">
        <v>18</v>
      </c>
      <c r="F127" s="270"/>
      <c r="G127" s="270"/>
      <c r="H127" s="290" t="s">
        <v>443</v>
      </c>
      <c r="I127" s="290"/>
      <c r="J127" s="290" t="s">
        <v>682</v>
      </c>
      <c r="K127" s="290" t="s">
        <v>732</v>
      </c>
      <c r="L127" s="272" t="s">
        <v>611</v>
      </c>
      <c r="M127" s="270" t="s">
        <v>546</v>
      </c>
      <c r="N127" s="272" t="s">
        <v>432</v>
      </c>
      <c r="O127" s="290" t="s">
        <v>442</v>
      </c>
      <c r="P127" s="270" t="s">
        <v>441</v>
      </c>
      <c r="Q127" s="287">
        <v>0.84599999999999997</v>
      </c>
      <c r="R127" s="287"/>
      <c r="S127" s="287"/>
      <c r="T127" s="287"/>
      <c r="U127" s="287">
        <v>7</v>
      </c>
      <c r="V127" s="287">
        <f t="shared" si="13"/>
        <v>0.84599999999999997</v>
      </c>
      <c r="W127" s="288">
        <f t="shared" si="15"/>
        <v>7</v>
      </c>
      <c r="X127" s="263" t="str">
        <f t="shared" si="14"/>
        <v>S</v>
      </c>
      <c r="Y127" s="155"/>
      <c r="Z127" s="155"/>
      <c r="AA127" s="155"/>
      <c r="AB127" s="155"/>
      <c r="AC127" s="155"/>
      <c r="AD127" s="155"/>
      <c r="AE127" s="155"/>
    </row>
    <row r="128" spans="1:31" s="265" customFormat="1">
      <c r="A128" s="270"/>
      <c r="B128" s="272" t="s">
        <v>406</v>
      </c>
      <c r="C128" s="273">
        <v>1989</v>
      </c>
      <c r="D128" s="270"/>
      <c r="E128" s="289" t="s">
        <v>18</v>
      </c>
      <c r="F128" s="270"/>
      <c r="G128" s="270" t="s">
        <v>463</v>
      </c>
      <c r="H128" s="290" t="s">
        <v>20</v>
      </c>
      <c r="I128" s="290"/>
      <c r="J128" s="290" t="s">
        <v>682</v>
      </c>
      <c r="K128" s="290" t="s">
        <v>733</v>
      </c>
      <c r="L128" s="272" t="s">
        <v>612</v>
      </c>
      <c r="M128" s="270" t="s">
        <v>548</v>
      </c>
      <c r="N128" s="272" t="s">
        <v>432</v>
      </c>
      <c r="O128" s="290"/>
      <c r="P128" s="306" t="s">
        <v>453</v>
      </c>
      <c r="Q128" s="287">
        <v>0.84199999999999997</v>
      </c>
      <c r="R128" s="287"/>
      <c r="S128" s="287"/>
      <c r="T128" s="287"/>
      <c r="U128" s="287">
        <v>13.6</v>
      </c>
      <c r="V128" s="287">
        <f t="shared" si="13"/>
        <v>0.84199999999999997</v>
      </c>
      <c r="W128" s="288">
        <f t="shared" si="15"/>
        <v>13.6</v>
      </c>
      <c r="X128" s="263" t="str">
        <f t="shared" si="14"/>
        <v>S</v>
      </c>
      <c r="Y128" s="270"/>
      <c r="Z128" s="270"/>
      <c r="AA128" s="270"/>
      <c r="AB128" s="270"/>
      <c r="AC128" s="270"/>
      <c r="AD128" s="270"/>
      <c r="AE128" s="270"/>
    </row>
    <row r="129" spans="1:31" s="265" customFormat="1">
      <c r="A129" s="270"/>
      <c r="B129" s="272" t="s">
        <v>406</v>
      </c>
      <c r="C129" s="273">
        <v>1989</v>
      </c>
      <c r="D129" s="270"/>
      <c r="E129" s="289" t="s">
        <v>18</v>
      </c>
      <c r="F129" s="270"/>
      <c r="G129" s="270" t="s">
        <v>464</v>
      </c>
      <c r="H129" s="290" t="s">
        <v>20</v>
      </c>
      <c r="I129" s="290"/>
      <c r="J129" s="290" t="s">
        <v>682</v>
      </c>
      <c r="K129" s="290" t="s">
        <v>735</v>
      </c>
      <c r="L129" s="272" t="s">
        <v>614</v>
      </c>
      <c r="M129" s="270" t="s">
        <v>549</v>
      </c>
      <c r="N129" s="272" t="s">
        <v>432</v>
      </c>
      <c r="O129" s="290"/>
      <c r="P129" s="306" t="s">
        <v>456</v>
      </c>
      <c r="Q129" s="287">
        <v>0.84099999999999997</v>
      </c>
      <c r="R129" s="287"/>
      <c r="S129" s="287"/>
      <c r="T129" s="287"/>
      <c r="U129" s="287">
        <v>12.6</v>
      </c>
      <c r="V129" s="287">
        <f t="shared" si="13"/>
        <v>0.84099999999999997</v>
      </c>
      <c r="W129" s="288">
        <f t="shared" si="15"/>
        <v>12.6</v>
      </c>
      <c r="X129" s="263" t="str">
        <f t="shared" si="14"/>
        <v>S</v>
      </c>
      <c r="Y129" s="155"/>
      <c r="Z129" s="155"/>
      <c r="AA129" s="155"/>
      <c r="AB129" s="155"/>
      <c r="AC129" s="155"/>
      <c r="AD129" s="155"/>
      <c r="AE129" s="155"/>
    </row>
    <row r="130" spans="1:31" s="265" customFormat="1">
      <c r="A130" s="270"/>
      <c r="B130" s="272" t="s">
        <v>406</v>
      </c>
      <c r="C130" s="273">
        <v>1989</v>
      </c>
      <c r="D130" s="270"/>
      <c r="E130" s="289" t="s">
        <v>18</v>
      </c>
      <c r="F130" s="270"/>
      <c r="G130" s="270"/>
      <c r="H130" s="290" t="s">
        <v>443</v>
      </c>
      <c r="I130" s="290"/>
      <c r="J130" s="290" t="s">
        <v>682</v>
      </c>
      <c r="K130" s="290" t="s">
        <v>732</v>
      </c>
      <c r="L130" s="272" t="s">
        <v>611</v>
      </c>
      <c r="M130" s="270" t="s">
        <v>546</v>
      </c>
      <c r="N130" s="272" t="s">
        <v>432</v>
      </c>
      <c r="O130" s="290" t="s">
        <v>442</v>
      </c>
      <c r="P130" s="270" t="s">
        <v>438</v>
      </c>
      <c r="Q130" s="287">
        <v>0.84099999999999997</v>
      </c>
      <c r="R130" s="287"/>
      <c r="S130" s="287"/>
      <c r="T130" s="287"/>
      <c r="U130" s="287">
        <v>10</v>
      </c>
      <c r="V130" s="287">
        <f t="shared" si="13"/>
        <v>0.84099999999999997</v>
      </c>
      <c r="W130" s="288">
        <f t="shared" si="15"/>
        <v>10</v>
      </c>
      <c r="X130" s="263" t="str">
        <f t="shared" si="14"/>
        <v>S</v>
      </c>
      <c r="Y130" s="155"/>
      <c r="Z130" s="155"/>
      <c r="AA130" s="155"/>
      <c r="AB130" s="155"/>
      <c r="AC130" s="155"/>
      <c r="AD130" s="155"/>
      <c r="AE130" s="155"/>
    </row>
    <row r="131" spans="1:31" s="265" customFormat="1">
      <c r="A131" s="270"/>
      <c r="B131" s="272" t="s">
        <v>406</v>
      </c>
      <c r="C131" s="273">
        <v>1989</v>
      </c>
      <c r="D131" s="270"/>
      <c r="E131" s="289" t="s">
        <v>18</v>
      </c>
      <c r="F131" s="270"/>
      <c r="G131" s="270" t="s">
        <v>462</v>
      </c>
      <c r="H131" s="290" t="s">
        <v>459</v>
      </c>
      <c r="I131" s="290"/>
      <c r="J131" s="290" t="s">
        <v>682</v>
      </c>
      <c r="K131" s="290" t="s">
        <v>733</v>
      </c>
      <c r="L131" s="272" t="s">
        <v>612</v>
      </c>
      <c r="M131" s="270" t="s">
        <v>548</v>
      </c>
      <c r="N131" s="272" t="s">
        <v>432</v>
      </c>
      <c r="O131" s="270"/>
      <c r="P131" s="306" t="s">
        <v>454</v>
      </c>
      <c r="Q131" s="287">
        <v>0.84099999999999997</v>
      </c>
      <c r="R131" s="287"/>
      <c r="S131" s="287"/>
      <c r="T131" s="287">
        <v>9.5</v>
      </c>
      <c r="U131" s="287"/>
      <c r="V131" s="287">
        <f t="shared" si="13"/>
        <v>0.84099999999999997</v>
      </c>
      <c r="W131" s="287">
        <f>+T131</f>
        <v>9.5</v>
      </c>
      <c r="X131" s="263" t="str">
        <f t="shared" si="14"/>
        <v>S</v>
      </c>
      <c r="Y131" s="155"/>
      <c r="Z131" s="270"/>
      <c r="AA131" s="270"/>
      <c r="AB131" s="270"/>
      <c r="AC131" s="270"/>
      <c r="AD131" s="270"/>
      <c r="AE131" s="270"/>
    </row>
    <row r="132" spans="1:31" s="265" customFormat="1">
      <c r="A132" s="270"/>
      <c r="B132" s="272" t="s">
        <v>406</v>
      </c>
      <c r="C132" s="273">
        <v>1989</v>
      </c>
      <c r="D132" s="270"/>
      <c r="E132" s="289" t="s">
        <v>18</v>
      </c>
      <c r="F132" s="270"/>
      <c r="G132" s="270" t="s">
        <v>462</v>
      </c>
      <c r="H132" s="290" t="s">
        <v>459</v>
      </c>
      <c r="I132" s="290"/>
      <c r="J132" s="290" t="s">
        <v>682</v>
      </c>
      <c r="K132" s="290" t="s">
        <v>733</v>
      </c>
      <c r="L132" s="272" t="s">
        <v>612</v>
      </c>
      <c r="M132" s="270" t="s">
        <v>548</v>
      </c>
      <c r="N132" s="272" t="s">
        <v>432</v>
      </c>
      <c r="O132" s="290"/>
      <c r="P132" s="306" t="s">
        <v>455</v>
      </c>
      <c r="Q132" s="287">
        <v>0.83199999999999996</v>
      </c>
      <c r="R132" s="287"/>
      <c r="S132" s="287"/>
      <c r="T132" s="287">
        <v>20.5</v>
      </c>
      <c r="U132" s="287"/>
      <c r="V132" s="287">
        <f t="shared" si="13"/>
        <v>0.83199999999999996</v>
      </c>
      <c r="W132" s="287">
        <f>+T132</f>
        <v>20.5</v>
      </c>
      <c r="X132" s="263" t="str">
        <f t="shared" si="14"/>
        <v>S</v>
      </c>
      <c r="Y132" s="155"/>
      <c r="Z132" s="270"/>
      <c r="AA132" s="270"/>
      <c r="AB132" s="270"/>
      <c r="AC132" s="270"/>
      <c r="AD132" s="270"/>
      <c r="AE132" s="270"/>
    </row>
    <row r="133" spans="1:31" s="265" customFormat="1">
      <c r="A133" s="270"/>
      <c r="B133" s="272" t="s">
        <v>406</v>
      </c>
      <c r="C133" s="273">
        <v>1989</v>
      </c>
      <c r="D133" s="270"/>
      <c r="E133" s="289" t="s">
        <v>18</v>
      </c>
      <c r="F133" s="270"/>
      <c r="G133" s="270"/>
      <c r="H133" s="290" t="s">
        <v>443</v>
      </c>
      <c r="I133" s="290"/>
      <c r="J133" s="290" t="s">
        <v>682</v>
      </c>
      <c r="K133" s="290" t="s">
        <v>732</v>
      </c>
      <c r="L133" s="272" t="s">
        <v>611</v>
      </c>
      <c r="M133" s="270" t="s">
        <v>546</v>
      </c>
      <c r="N133" s="272" t="s">
        <v>432</v>
      </c>
      <c r="O133" s="290" t="s">
        <v>442</v>
      </c>
      <c r="P133" s="270" t="s">
        <v>433</v>
      </c>
      <c r="Q133" s="287">
        <v>0.83</v>
      </c>
      <c r="R133" s="287"/>
      <c r="S133" s="287"/>
      <c r="T133" s="287"/>
      <c r="U133" s="287">
        <v>16</v>
      </c>
      <c r="V133" s="287">
        <f t="shared" si="13"/>
        <v>0.83</v>
      </c>
      <c r="W133" s="288">
        <f>+U133</f>
        <v>16</v>
      </c>
      <c r="X133" s="263" t="str">
        <f t="shared" si="14"/>
        <v>S</v>
      </c>
      <c r="Y133" s="155"/>
      <c r="Z133" s="155"/>
      <c r="AA133" s="155"/>
      <c r="AB133" s="155"/>
      <c r="AC133" s="155"/>
      <c r="AD133" s="155"/>
      <c r="AE133" s="155"/>
    </row>
    <row r="134" spans="1:31" s="265" customFormat="1">
      <c r="A134" s="270"/>
      <c r="B134" s="272" t="s">
        <v>406</v>
      </c>
      <c r="C134" s="273">
        <v>1989</v>
      </c>
      <c r="D134" s="270"/>
      <c r="E134" s="289" t="s">
        <v>18</v>
      </c>
      <c r="F134" s="270"/>
      <c r="G134" s="270"/>
      <c r="H134" s="290" t="s">
        <v>443</v>
      </c>
      <c r="I134" s="290"/>
      <c r="J134" s="290" t="s">
        <v>682</v>
      </c>
      <c r="K134" s="290" t="s">
        <v>732</v>
      </c>
      <c r="L134" s="272" t="s">
        <v>611</v>
      </c>
      <c r="M134" s="270" t="s">
        <v>546</v>
      </c>
      <c r="N134" s="272" t="s">
        <v>432</v>
      </c>
      <c r="O134" s="290" t="s">
        <v>442</v>
      </c>
      <c r="P134" s="270" t="s">
        <v>439</v>
      </c>
      <c r="Q134" s="287">
        <v>0.82199999999999995</v>
      </c>
      <c r="R134" s="287"/>
      <c r="S134" s="287"/>
      <c r="T134" s="287"/>
      <c r="U134" s="287">
        <v>11</v>
      </c>
      <c r="V134" s="287">
        <f t="shared" si="13"/>
        <v>0.82199999999999995</v>
      </c>
      <c r="W134" s="288">
        <f>+U134</f>
        <v>11</v>
      </c>
      <c r="X134" s="263" t="str">
        <f t="shared" si="14"/>
        <v>S</v>
      </c>
      <c r="Y134" s="155"/>
      <c r="Z134" s="155"/>
      <c r="AA134" s="155"/>
      <c r="AB134" s="155"/>
      <c r="AC134" s="155"/>
      <c r="AD134" s="155"/>
      <c r="AE134" s="155"/>
    </row>
    <row r="135" spans="1:31" s="265" customFormat="1">
      <c r="A135" s="270"/>
      <c r="B135" s="272" t="s">
        <v>406</v>
      </c>
      <c r="C135" s="273">
        <v>1989</v>
      </c>
      <c r="D135" s="270"/>
      <c r="E135" s="289" t="s">
        <v>18</v>
      </c>
      <c r="F135" s="270"/>
      <c r="G135" s="270" t="s">
        <v>464</v>
      </c>
      <c r="H135" s="290" t="s">
        <v>20</v>
      </c>
      <c r="I135" s="290"/>
      <c r="J135" s="290" t="s">
        <v>682</v>
      </c>
      <c r="K135" s="290" t="s">
        <v>735</v>
      </c>
      <c r="L135" s="272" t="s">
        <v>614</v>
      </c>
      <c r="M135" s="270" t="s">
        <v>549</v>
      </c>
      <c r="N135" s="272" t="s">
        <v>432</v>
      </c>
      <c r="O135" s="270"/>
      <c r="P135" s="306" t="s">
        <v>458</v>
      </c>
      <c r="Q135" s="287">
        <v>0.82199999999999995</v>
      </c>
      <c r="R135" s="287"/>
      <c r="S135" s="287"/>
      <c r="T135" s="287">
        <v>10.5</v>
      </c>
      <c r="U135" s="287"/>
      <c r="V135" s="287">
        <f t="shared" si="13"/>
        <v>0.82199999999999995</v>
      </c>
      <c r="W135" s="287">
        <f>+T135</f>
        <v>10.5</v>
      </c>
      <c r="X135" s="263" t="str">
        <f t="shared" si="14"/>
        <v>S</v>
      </c>
      <c r="Y135" s="155"/>
      <c r="Z135" s="155"/>
      <c r="AA135" s="155"/>
      <c r="AB135" s="155"/>
      <c r="AC135" s="155"/>
      <c r="AD135" s="155"/>
      <c r="AE135" s="155"/>
    </row>
    <row r="136" spans="1:31" s="265" customFormat="1">
      <c r="A136" s="270"/>
      <c r="B136" s="272" t="s">
        <v>406</v>
      </c>
      <c r="C136" s="273">
        <v>1989</v>
      </c>
      <c r="D136" s="270"/>
      <c r="E136" s="289" t="s">
        <v>18</v>
      </c>
      <c r="F136" s="270"/>
      <c r="G136" s="270"/>
      <c r="H136" s="290" t="s">
        <v>443</v>
      </c>
      <c r="I136" s="290"/>
      <c r="J136" s="290" t="s">
        <v>682</v>
      </c>
      <c r="K136" s="290" t="s">
        <v>732</v>
      </c>
      <c r="L136" s="272" t="s">
        <v>611</v>
      </c>
      <c r="M136" s="270" t="s">
        <v>546</v>
      </c>
      <c r="N136" s="272" t="s">
        <v>432</v>
      </c>
      <c r="O136" s="290" t="s">
        <v>442</v>
      </c>
      <c r="P136" s="393" t="s">
        <v>435</v>
      </c>
      <c r="Q136" s="287">
        <v>0.81599999999999995</v>
      </c>
      <c r="R136" s="287"/>
      <c r="S136" s="287"/>
      <c r="T136" s="287"/>
      <c r="U136" s="287">
        <v>13</v>
      </c>
      <c r="V136" s="287">
        <f t="shared" si="13"/>
        <v>0.81599999999999995</v>
      </c>
      <c r="W136" s="288">
        <f>+U136</f>
        <v>13</v>
      </c>
      <c r="X136" s="263" t="str">
        <f t="shared" si="14"/>
        <v>S</v>
      </c>
      <c r="Y136" s="155"/>
      <c r="Z136" s="155"/>
      <c r="AA136" s="155"/>
      <c r="AB136" s="155"/>
      <c r="AC136" s="155"/>
      <c r="AD136" s="155"/>
      <c r="AE136" s="155"/>
    </row>
    <row r="137" spans="1:31" s="265" customFormat="1">
      <c r="A137" s="270"/>
      <c r="B137" s="272" t="s">
        <v>406</v>
      </c>
      <c r="C137" s="273">
        <v>1989</v>
      </c>
      <c r="D137" s="270"/>
      <c r="E137" s="289" t="s">
        <v>18</v>
      </c>
      <c r="F137" s="270"/>
      <c r="G137" s="270"/>
      <c r="H137" s="290" t="s">
        <v>443</v>
      </c>
      <c r="I137" s="290"/>
      <c r="J137" s="290" t="s">
        <v>682</v>
      </c>
      <c r="K137" s="290" t="s">
        <v>732</v>
      </c>
      <c r="L137" s="272" t="s">
        <v>611</v>
      </c>
      <c r="M137" s="270" t="s">
        <v>546</v>
      </c>
      <c r="N137" s="272" t="s">
        <v>432</v>
      </c>
      <c r="O137" s="290" t="s">
        <v>442</v>
      </c>
      <c r="P137" s="270" t="s">
        <v>434</v>
      </c>
      <c r="Q137" s="287">
        <v>0.81299999999999994</v>
      </c>
      <c r="R137" s="287"/>
      <c r="S137" s="287"/>
      <c r="T137" s="287"/>
      <c r="U137" s="287">
        <v>15</v>
      </c>
      <c r="V137" s="287">
        <f t="shared" si="13"/>
        <v>0.81299999999999994</v>
      </c>
      <c r="W137" s="288">
        <f>+U137</f>
        <v>15</v>
      </c>
      <c r="X137" s="263" t="str">
        <f t="shared" si="14"/>
        <v>S</v>
      </c>
      <c r="Y137" s="155"/>
      <c r="Z137" s="155"/>
      <c r="AA137" s="155"/>
      <c r="AB137" s="155"/>
      <c r="AC137" s="155"/>
      <c r="AD137" s="155"/>
      <c r="AE137" s="155"/>
    </row>
    <row r="138" spans="1:31" s="265" customFormat="1">
      <c r="A138" s="270"/>
      <c r="B138" s="272" t="s">
        <v>406</v>
      </c>
      <c r="C138" s="273">
        <v>1989</v>
      </c>
      <c r="D138" s="270"/>
      <c r="E138" s="289" t="s">
        <v>18</v>
      </c>
      <c r="F138" s="270"/>
      <c r="G138" s="270"/>
      <c r="H138" s="290" t="s">
        <v>443</v>
      </c>
      <c r="I138" s="290"/>
      <c r="J138" s="290" t="s">
        <v>682</v>
      </c>
      <c r="K138" s="290" t="s">
        <v>732</v>
      </c>
      <c r="L138" s="272" t="s">
        <v>611</v>
      </c>
      <c r="M138" s="270" t="s">
        <v>546</v>
      </c>
      <c r="N138" s="272" t="s">
        <v>432</v>
      </c>
      <c r="O138" s="290" t="s">
        <v>442</v>
      </c>
      <c r="P138" s="270" t="s">
        <v>437</v>
      </c>
      <c r="Q138" s="287">
        <v>0.80500000000000005</v>
      </c>
      <c r="R138" s="287"/>
      <c r="S138" s="287"/>
      <c r="T138" s="287"/>
      <c r="U138" s="287">
        <v>13</v>
      </c>
      <c r="V138" s="287">
        <f t="shared" si="13"/>
        <v>0.80500000000000005</v>
      </c>
      <c r="W138" s="288">
        <f>+U138</f>
        <v>13</v>
      </c>
      <c r="X138" s="263" t="str">
        <f t="shared" si="14"/>
        <v>S</v>
      </c>
      <c r="Y138" s="155"/>
      <c r="Z138" s="155"/>
      <c r="AA138" s="155"/>
      <c r="AB138" s="155"/>
      <c r="AC138" s="155"/>
      <c r="AD138" s="155"/>
      <c r="AE138" s="155"/>
    </row>
    <row r="139" spans="1:31" s="265" customFormat="1">
      <c r="A139" s="270"/>
      <c r="B139" s="272" t="s">
        <v>406</v>
      </c>
      <c r="C139" s="273">
        <v>1989</v>
      </c>
      <c r="D139" s="270"/>
      <c r="E139" s="289" t="s">
        <v>18</v>
      </c>
      <c r="F139" s="270"/>
      <c r="G139" s="270"/>
      <c r="H139" s="290" t="s">
        <v>443</v>
      </c>
      <c r="I139" s="290"/>
      <c r="J139" s="290" t="s">
        <v>682</v>
      </c>
      <c r="K139" s="290" t="s">
        <v>732</v>
      </c>
      <c r="L139" s="272" t="s">
        <v>611</v>
      </c>
      <c r="M139" s="270" t="s">
        <v>546</v>
      </c>
      <c r="N139" s="272" t="s">
        <v>432</v>
      </c>
      <c r="O139" s="290" t="s">
        <v>442</v>
      </c>
      <c r="P139" s="270" t="s">
        <v>433</v>
      </c>
      <c r="Q139" s="287">
        <v>0.8</v>
      </c>
      <c r="R139" s="287"/>
      <c r="S139" s="287"/>
      <c r="T139" s="287">
        <v>17.100000000000001</v>
      </c>
      <c r="U139" s="287"/>
      <c r="V139" s="287">
        <f t="shared" si="13"/>
        <v>0.8</v>
      </c>
      <c r="W139" s="287">
        <f t="shared" ref="W139:W149" si="16">+T139</f>
        <v>17.100000000000001</v>
      </c>
      <c r="X139" s="263" t="str">
        <f t="shared" si="14"/>
        <v>S</v>
      </c>
      <c r="Y139" s="155"/>
      <c r="Z139" s="155"/>
      <c r="AA139" s="155"/>
      <c r="AB139" s="155"/>
      <c r="AC139" s="155"/>
      <c r="AD139" s="155"/>
      <c r="AE139" s="155"/>
    </row>
    <row r="140" spans="1:31" s="265" customFormat="1">
      <c r="A140" s="270"/>
      <c r="B140" s="272" t="s">
        <v>406</v>
      </c>
      <c r="C140" s="273">
        <v>1989</v>
      </c>
      <c r="D140" s="270"/>
      <c r="E140" s="289" t="s">
        <v>18</v>
      </c>
      <c r="F140" s="270"/>
      <c r="G140" s="270" t="s">
        <v>464</v>
      </c>
      <c r="H140" s="290" t="s">
        <v>20</v>
      </c>
      <c r="I140" s="290"/>
      <c r="J140" s="290" t="s">
        <v>682</v>
      </c>
      <c r="K140" s="290" t="s">
        <v>735</v>
      </c>
      <c r="L140" s="272" t="s">
        <v>614</v>
      </c>
      <c r="M140" s="270" t="s">
        <v>549</v>
      </c>
      <c r="N140" s="272" t="s">
        <v>432</v>
      </c>
      <c r="O140" s="290"/>
      <c r="P140" s="306" t="s">
        <v>456</v>
      </c>
      <c r="Q140" s="287">
        <v>0.79600000000000004</v>
      </c>
      <c r="R140" s="287"/>
      <c r="S140" s="287"/>
      <c r="T140" s="287">
        <v>16.2</v>
      </c>
      <c r="U140" s="287"/>
      <c r="V140" s="287">
        <f t="shared" si="13"/>
        <v>0.79600000000000004</v>
      </c>
      <c r="W140" s="287">
        <f t="shared" si="16"/>
        <v>16.2</v>
      </c>
      <c r="X140" s="263" t="str">
        <f t="shared" si="14"/>
        <v>S</v>
      </c>
      <c r="Y140" s="155"/>
      <c r="Z140" s="155"/>
      <c r="AA140" s="155"/>
      <c r="AB140" s="155"/>
      <c r="AC140" s="155"/>
      <c r="AD140" s="155"/>
      <c r="AE140" s="155"/>
    </row>
    <row r="141" spans="1:31" s="265" customFormat="1">
      <c r="A141" s="270"/>
      <c r="B141" s="272" t="s">
        <v>406</v>
      </c>
      <c r="C141" s="273">
        <v>1989</v>
      </c>
      <c r="D141" s="270"/>
      <c r="E141" s="289" t="s">
        <v>18</v>
      </c>
      <c r="F141" s="270"/>
      <c r="G141" s="270"/>
      <c r="H141" s="290" t="s">
        <v>443</v>
      </c>
      <c r="I141" s="290"/>
      <c r="J141" s="290" t="s">
        <v>682</v>
      </c>
      <c r="K141" s="290" t="s">
        <v>732</v>
      </c>
      <c r="L141" s="272" t="s">
        <v>611</v>
      </c>
      <c r="M141" s="270" t="s">
        <v>546</v>
      </c>
      <c r="N141" s="272" t="s">
        <v>432</v>
      </c>
      <c r="O141" s="290" t="s">
        <v>442</v>
      </c>
      <c r="P141" s="270" t="s">
        <v>436</v>
      </c>
      <c r="Q141" s="287">
        <v>0.79400000000000004</v>
      </c>
      <c r="R141" s="287"/>
      <c r="S141" s="287"/>
      <c r="T141" s="287">
        <v>11.5</v>
      </c>
      <c r="U141" s="287"/>
      <c r="V141" s="287">
        <f t="shared" si="13"/>
        <v>0.79400000000000004</v>
      </c>
      <c r="W141" s="287">
        <f t="shared" si="16"/>
        <v>11.5</v>
      </c>
      <c r="X141" s="263" t="str">
        <f t="shared" si="14"/>
        <v>S</v>
      </c>
      <c r="Y141" s="155"/>
      <c r="Z141" s="155"/>
      <c r="AA141" s="155"/>
      <c r="AB141" s="155"/>
      <c r="AC141" s="155"/>
      <c r="AD141" s="155"/>
      <c r="AE141" s="155"/>
    </row>
    <row r="142" spans="1:31" s="265" customFormat="1">
      <c r="A142" s="270"/>
      <c r="B142" s="272" t="s">
        <v>406</v>
      </c>
      <c r="C142" s="273">
        <v>1989</v>
      </c>
      <c r="D142" s="270"/>
      <c r="E142" s="289" t="s">
        <v>18</v>
      </c>
      <c r="F142" s="270"/>
      <c r="G142" s="270"/>
      <c r="H142" s="290" t="s">
        <v>443</v>
      </c>
      <c r="I142" s="290"/>
      <c r="J142" s="290" t="s">
        <v>682</v>
      </c>
      <c r="K142" s="290" t="s">
        <v>732</v>
      </c>
      <c r="L142" s="272" t="s">
        <v>611</v>
      </c>
      <c r="M142" s="270" t="s">
        <v>546</v>
      </c>
      <c r="N142" s="272" t="s">
        <v>432</v>
      </c>
      <c r="O142" s="290" t="s">
        <v>442</v>
      </c>
      <c r="P142" s="270" t="s">
        <v>438</v>
      </c>
      <c r="Q142" s="287">
        <v>0.78900000000000003</v>
      </c>
      <c r="R142" s="287"/>
      <c r="S142" s="287"/>
      <c r="T142" s="287">
        <v>12.5</v>
      </c>
      <c r="U142" s="287"/>
      <c r="V142" s="287">
        <f t="shared" si="13"/>
        <v>0.78900000000000003</v>
      </c>
      <c r="W142" s="287">
        <f t="shared" si="16"/>
        <v>12.5</v>
      </c>
      <c r="X142" s="263" t="str">
        <f t="shared" si="14"/>
        <v>S</v>
      </c>
      <c r="Y142" s="155"/>
      <c r="Z142" s="155"/>
      <c r="AA142" s="155"/>
      <c r="AB142" s="155"/>
      <c r="AC142" s="155"/>
      <c r="AD142" s="155"/>
      <c r="AE142" s="155"/>
    </row>
    <row r="143" spans="1:31" s="265" customFormat="1">
      <c r="A143" s="270"/>
      <c r="B143" s="272" t="s">
        <v>406</v>
      </c>
      <c r="C143" s="273">
        <v>1989</v>
      </c>
      <c r="D143" s="270"/>
      <c r="E143" s="289" t="s">
        <v>18</v>
      </c>
      <c r="F143" s="270"/>
      <c r="G143" s="270"/>
      <c r="H143" s="290" t="s">
        <v>443</v>
      </c>
      <c r="I143" s="290"/>
      <c r="J143" s="290" t="s">
        <v>682</v>
      </c>
      <c r="K143" s="290" t="s">
        <v>732</v>
      </c>
      <c r="L143" s="272" t="s">
        <v>611</v>
      </c>
      <c r="M143" s="270" t="s">
        <v>546</v>
      </c>
      <c r="N143" s="272" t="s">
        <v>432</v>
      </c>
      <c r="O143" s="290" t="s">
        <v>442</v>
      </c>
      <c r="P143" s="393" t="s">
        <v>435</v>
      </c>
      <c r="Q143" s="287">
        <v>0.78400000000000003</v>
      </c>
      <c r="R143" s="287"/>
      <c r="S143" s="287"/>
      <c r="T143" s="287">
        <v>13.7</v>
      </c>
      <c r="U143" s="287"/>
      <c r="V143" s="287">
        <f t="shared" si="13"/>
        <v>0.78400000000000003</v>
      </c>
      <c r="W143" s="287">
        <f t="shared" si="16"/>
        <v>13.7</v>
      </c>
      <c r="X143" s="263" t="str">
        <f t="shared" si="14"/>
        <v>S</v>
      </c>
      <c r="Y143" s="155"/>
      <c r="Z143" s="155"/>
      <c r="AA143" s="155"/>
      <c r="AB143" s="155"/>
      <c r="AC143" s="155"/>
      <c r="AD143" s="155"/>
      <c r="AE143" s="155"/>
    </row>
    <row r="144" spans="1:31" s="265" customFormat="1">
      <c r="A144" s="270"/>
      <c r="B144" s="272" t="s">
        <v>406</v>
      </c>
      <c r="C144" s="273">
        <v>1989</v>
      </c>
      <c r="D144" s="270"/>
      <c r="E144" s="289" t="s">
        <v>18</v>
      </c>
      <c r="F144" s="270"/>
      <c r="G144" s="270"/>
      <c r="H144" s="290" t="s">
        <v>443</v>
      </c>
      <c r="I144" s="290"/>
      <c r="J144" s="290" t="s">
        <v>682</v>
      </c>
      <c r="K144" s="290" t="s">
        <v>732</v>
      </c>
      <c r="L144" s="272" t="s">
        <v>611</v>
      </c>
      <c r="M144" s="270" t="s">
        <v>546</v>
      </c>
      <c r="N144" s="272" t="s">
        <v>432</v>
      </c>
      <c r="O144" s="290" t="s">
        <v>442</v>
      </c>
      <c r="P144" s="270" t="s">
        <v>437</v>
      </c>
      <c r="Q144" s="287">
        <v>0.77500000000000002</v>
      </c>
      <c r="R144" s="287"/>
      <c r="S144" s="287"/>
      <c r="T144" s="287">
        <v>14.8</v>
      </c>
      <c r="U144" s="287"/>
      <c r="V144" s="287">
        <f t="shared" si="13"/>
        <v>0.77500000000000002</v>
      </c>
      <c r="W144" s="287">
        <f t="shared" si="16"/>
        <v>14.8</v>
      </c>
      <c r="X144" s="263" t="str">
        <f t="shared" si="14"/>
        <v>S</v>
      </c>
      <c r="Y144" s="155"/>
      <c r="Z144" s="155"/>
      <c r="AA144" s="155"/>
      <c r="AB144" s="155"/>
      <c r="AC144" s="155"/>
      <c r="AD144" s="155"/>
      <c r="AE144" s="155"/>
    </row>
    <row r="145" spans="1:31" s="265" customFormat="1">
      <c r="A145" s="270"/>
      <c r="B145" s="272" t="s">
        <v>406</v>
      </c>
      <c r="C145" s="273">
        <v>1989</v>
      </c>
      <c r="D145" s="270"/>
      <c r="E145" s="289" t="s">
        <v>18</v>
      </c>
      <c r="F145" s="270"/>
      <c r="G145" s="270"/>
      <c r="H145" s="290" t="s">
        <v>443</v>
      </c>
      <c r="I145" s="290"/>
      <c r="J145" s="290" t="s">
        <v>682</v>
      </c>
      <c r="K145" s="290" t="s">
        <v>732</v>
      </c>
      <c r="L145" s="272" t="s">
        <v>611</v>
      </c>
      <c r="M145" s="270" t="s">
        <v>546</v>
      </c>
      <c r="N145" s="272" t="s">
        <v>432</v>
      </c>
      <c r="O145" s="290" t="s">
        <v>442</v>
      </c>
      <c r="P145" s="270" t="s">
        <v>439</v>
      </c>
      <c r="Q145" s="287">
        <v>0.77500000000000002</v>
      </c>
      <c r="R145" s="287"/>
      <c r="S145" s="287"/>
      <c r="T145" s="287">
        <v>14</v>
      </c>
      <c r="U145" s="287"/>
      <c r="V145" s="287">
        <f t="shared" si="13"/>
        <v>0.77500000000000002</v>
      </c>
      <c r="W145" s="287">
        <f t="shared" si="16"/>
        <v>14</v>
      </c>
      <c r="X145" s="263" t="str">
        <f t="shared" si="14"/>
        <v>S</v>
      </c>
      <c r="Y145" s="155"/>
      <c r="Z145" s="155"/>
      <c r="AA145" s="155"/>
      <c r="AB145" s="155"/>
      <c r="AC145" s="155"/>
      <c r="AD145" s="155"/>
      <c r="AE145" s="155"/>
    </row>
    <row r="146" spans="1:31" s="265" customFormat="1">
      <c r="A146" s="270"/>
      <c r="B146" s="272" t="s">
        <v>406</v>
      </c>
      <c r="C146" s="273">
        <v>1989</v>
      </c>
      <c r="D146" s="270"/>
      <c r="E146" s="289" t="s">
        <v>18</v>
      </c>
      <c r="F146" s="270"/>
      <c r="G146" s="270"/>
      <c r="H146" s="290" t="s">
        <v>443</v>
      </c>
      <c r="I146" s="290"/>
      <c r="J146" s="290" t="s">
        <v>682</v>
      </c>
      <c r="K146" s="290" t="s">
        <v>732</v>
      </c>
      <c r="L146" s="272" t="s">
        <v>611</v>
      </c>
      <c r="M146" s="270" t="s">
        <v>546</v>
      </c>
      <c r="N146" s="272" t="s">
        <v>432</v>
      </c>
      <c r="O146" s="290" t="s">
        <v>442</v>
      </c>
      <c r="P146" s="270" t="s">
        <v>434</v>
      </c>
      <c r="Q146" s="287">
        <v>0.77</v>
      </c>
      <c r="R146" s="287"/>
      <c r="S146" s="287"/>
      <c r="T146" s="287">
        <v>14</v>
      </c>
      <c r="U146" s="287"/>
      <c r="V146" s="287">
        <f t="shared" si="13"/>
        <v>0.77</v>
      </c>
      <c r="W146" s="287">
        <f t="shared" si="16"/>
        <v>14</v>
      </c>
      <c r="X146" s="263" t="str">
        <f t="shared" si="14"/>
        <v>S</v>
      </c>
      <c r="Y146" s="155"/>
      <c r="Z146" s="155"/>
      <c r="AA146" s="155"/>
      <c r="AB146" s="155"/>
      <c r="AC146" s="155"/>
      <c r="AD146" s="155"/>
      <c r="AE146" s="155"/>
    </row>
    <row r="147" spans="1:31" s="265" customFormat="1">
      <c r="A147" s="270"/>
      <c r="B147" s="272" t="s">
        <v>406</v>
      </c>
      <c r="C147" s="273">
        <v>1989</v>
      </c>
      <c r="D147" s="270"/>
      <c r="E147" s="289" t="s">
        <v>18</v>
      </c>
      <c r="F147" s="270"/>
      <c r="G147" s="270" t="s">
        <v>463</v>
      </c>
      <c r="H147" s="290" t="s">
        <v>20</v>
      </c>
      <c r="I147" s="290"/>
      <c r="J147" s="290" t="s">
        <v>682</v>
      </c>
      <c r="K147" s="290" t="s">
        <v>733</v>
      </c>
      <c r="L147" s="272" t="s">
        <v>612</v>
      </c>
      <c r="M147" s="270" t="s">
        <v>548</v>
      </c>
      <c r="N147" s="272" t="s">
        <v>432</v>
      </c>
      <c r="O147" s="290"/>
      <c r="P147" s="306" t="s">
        <v>453</v>
      </c>
      <c r="Q147" s="287">
        <v>0.75600000000000001</v>
      </c>
      <c r="R147" s="287"/>
      <c r="S147" s="287"/>
      <c r="T147" s="287">
        <v>21.4</v>
      </c>
      <c r="U147" s="287"/>
      <c r="V147" s="287">
        <f t="shared" si="13"/>
        <v>0.75600000000000001</v>
      </c>
      <c r="W147" s="287">
        <f t="shared" si="16"/>
        <v>21.4</v>
      </c>
      <c r="X147" s="263" t="str">
        <f t="shared" si="14"/>
        <v>S</v>
      </c>
      <c r="Y147" s="155"/>
      <c r="Z147" s="270"/>
      <c r="AA147" s="270"/>
      <c r="AB147" s="270"/>
      <c r="AC147" s="270"/>
      <c r="AD147" s="270"/>
      <c r="AE147" s="270"/>
    </row>
    <row r="148" spans="1:31" s="265" customFormat="1">
      <c r="A148" s="270"/>
      <c r="B148" s="272" t="s">
        <v>406</v>
      </c>
      <c r="C148" s="273">
        <v>1989</v>
      </c>
      <c r="D148" s="270"/>
      <c r="E148" s="289" t="s">
        <v>18</v>
      </c>
      <c r="F148" s="270"/>
      <c r="G148" s="270"/>
      <c r="H148" s="290" t="s">
        <v>443</v>
      </c>
      <c r="I148" s="290"/>
      <c r="J148" s="290" t="s">
        <v>682</v>
      </c>
      <c r="K148" s="290" t="s">
        <v>732</v>
      </c>
      <c r="L148" s="272" t="s">
        <v>611</v>
      </c>
      <c r="M148" s="270" t="s">
        <v>546</v>
      </c>
      <c r="N148" s="272" t="s">
        <v>432</v>
      </c>
      <c r="O148" s="290" t="s">
        <v>442</v>
      </c>
      <c r="P148" s="270" t="s">
        <v>440</v>
      </c>
      <c r="Q148" s="287">
        <v>0.73</v>
      </c>
      <c r="R148" s="287"/>
      <c r="S148" s="287"/>
      <c r="T148" s="287">
        <v>8.9</v>
      </c>
      <c r="U148" s="287"/>
      <c r="V148" s="287">
        <f t="shared" si="13"/>
        <v>0.73</v>
      </c>
      <c r="W148" s="287">
        <f t="shared" si="16"/>
        <v>8.9</v>
      </c>
      <c r="X148" s="263" t="str">
        <f t="shared" si="14"/>
        <v>S</v>
      </c>
      <c r="Y148" s="155"/>
      <c r="Z148" s="155"/>
      <c r="AA148" s="155"/>
      <c r="AB148" s="155"/>
      <c r="AC148" s="155"/>
      <c r="AD148" s="155"/>
      <c r="AE148" s="155"/>
    </row>
    <row r="149" spans="1:31" s="265" customFormat="1">
      <c r="A149" s="270"/>
      <c r="B149" s="272" t="s">
        <v>406</v>
      </c>
      <c r="C149" s="273">
        <v>1989</v>
      </c>
      <c r="D149" s="270"/>
      <c r="E149" s="289" t="s">
        <v>18</v>
      </c>
      <c r="F149" s="270"/>
      <c r="G149" s="270"/>
      <c r="H149" s="290" t="s">
        <v>443</v>
      </c>
      <c r="I149" s="290"/>
      <c r="J149" s="290" t="s">
        <v>682</v>
      </c>
      <c r="K149" s="290" t="s">
        <v>732</v>
      </c>
      <c r="L149" s="272" t="s">
        <v>611</v>
      </c>
      <c r="M149" s="270" t="s">
        <v>546</v>
      </c>
      <c r="N149" s="272" t="s">
        <v>432</v>
      </c>
      <c r="O149" s="290" t="s">
        <v>442</v>
      </c>
      <c r="P149" s="270" t="s">
        <v>441</v>
      </c>
      <c r="Q149" s="287">
        <v>0.72899999999999998</v>
      </c>
      <c r="R149" s="287"/>
      <c r="S149" s="287"/>
      <c r="T149" s="287">
        <v>11.1</v>
      </c>
      <c r="U149" s="287"/>
      <c r="V149" s="287">
        <f t="shared" si="13"/>
        <v>0.72899999999999998</v>
      </c>
      <c r="W149" s="287">
        <f t="shared" si="16"/>
        <v>11.1</v>
      </c>
      <c r="X149" s="263" t="str">
        <f t="shared" si="14"/>
        <v>S</v>
      </c>
      <c r="Y149" s="155"/>
      <c r="Z149" s="155"/>
      <c r="AA149" s="155"/>
      <c r="AB149" s="155"/>
      <c r="AC149" s="155"/>
      <c r="AD149" s="155"/>
      <c r="AE149" s="155"/>
    </row>
    <row r="150" spans="1:31" s="265" customFormat="1">
      <c r="A150" s="284">
        <v>46</v>
      </c>
      <c r="B150" s="285" t="s">
        <v>15</v>
      </c>
      <c r="C150" s="285">
        <v>1984</v>
      </c>
      <c r="D150" s="285" t="s">
        <v>16</v>
      </c>
      <c r="E150" s="284" t="s">
        <v>18</v>
      </c>
      <c r="F150" s="284">
        <v>1983</v>
      </c>
      <c r="G150" s="284" t="s">
        <v>19</v>
      </c>
      <c r="H150" s="284" t="s">
        <v>20</v>
      </c>
      <c r="I150" s="284"/>
      <c r="J150" s="297" t="s">
        <v>682</v>
      </c>
      <c r="K150" s="297" t="s">
        <v>683</v>
      </c>
      <c r="L150" s="284" t="s">
        <v>615</v>
      </c>
      <c r="M150" s="284" t="s">
        <v>550</v>
      </c>
      <c r="N150" s="284"/>
      <c r="O150" s="284"/>
      <c r="P150" s="284" t="s">
        <v>22</v>
      </c>
      <c r="Q150" s="286"/>
      <c r="R150" s="286"/>
      <c r="S150" s="286"/>
      <c r="T150" s="286"/>
      <c r="U150" s="286">
        <v>46.5</v>
      </c>
      <c r="V150" s="287"/>
      <c r="W150" s="288">
        <f t="shared" ref="W150:W187" si="17">+U150</f>
        <v>46.5</v>
      </c>
      <c r="X150" s="263" t="s">
        <v>688</v>
      </c>
      <c r="Y150" s="155"/>
      <c r="Z150" s="155"/>
      <c r="AA150" s="155"/>
      <c r="AB150" s="155"/>
      <c r="AC150" s="155"/>
      <c r="AD150" s="155"/>
      <c r="AE150" s="155"/>
    </row>
    <row r="151" spans="1:31" s="265" customFormat="1">
      <c r="A151" s="284">
        <v>46</v>
      </c>
      <c r="B151" s="285" t="s">
        <v>15</v>
      </c>
      <c r="C151" s="285">
        <v>1984</v>
      </c>
      <c r="D151" s="285" t="s">
        <v>16</v>
      </c>
      <c r="E151" s="284" t="s">
        <v>18</v>
      </c>
      <c r="F151" s="284">
        <v>1983</v>
      </c>
      <c r="G151" s="284" t="s">
        <v>19</v>
      </c>
      <c r="H151" s="284" t="s">
        <v>20</v>
      </c>
      <c r="I151" s="284"/>
      <c r="J151" s="297" t="s">
        <v>682</v>
      </c>
      <c r="K151" s="297" t="s">
        <v>683</v>
      </c>
      <c r="L151" s="284" t="s">
        <v>615</v>
      </c>
      <c r="M151" s="284" t="s">
        <v>550</v>
      </c>
      <c r="N151" s="284"/>
      <c r="O151" s="284"/>
      <c r="P151" s="284" t="s">
        <v>23</v>
      </c>
      <c r="Q151" s="286"/>
      <c r="R151" s="286"/>
      <c r="S151" s="286"/>
      <c r="T151" s="286"/>
      <c r="U151" s="286">
        <v>18.399999999999999</v>
      </c>
      <c r="V151" s="287"/>
      <c r="W151" s="288">
        <f t="shared" si="17"/>
        <v>18.399999999999999</v>
      </c>
      <c r="X151" s="263" t="s">
        <v>688</v>
      </c>
      <c r="Y151" s="155"/>
      <c r="Z151" s="155"/>
      <c r="AA151" s="155"/>
      <c r="AB151" s="155"/>
      <c r="AC151" s="155"/>
      <c r="AD151" s="155"/>
      <c r="AE151" s="155"/>
    </row>
    <row r="152" spans="1:31" s="265" customFormat="1">
      <c r="A152" s="284">
        <v>46</v>
      </c>
      <c r="B152" s="285" t="s">
        <v>15</v>
      </c>
      <c r="C152" s="285">
        <v>1984</v>
      </c>
      <c r="D152" s="285" t="s">
        <v>16</v>
      </c>
      <c r="E152" s="284" t="s">
        <v>18</v>
      </c>
      <c r="F152" s="284">
        <v>1983</v>
      </c>
      <c r="G152" s="284" t="s">
        <v>19</v>
      </c>
      <c r="H152" s="284" t="s">
        <v>20</v>
      </c>
      <c r="I152" s="284"/>
      <c r="J152" s="297" t="s">
        <v>682</v>
      </c>
      <c r="K152" s="297" t="s">
        <v>683</v>
      </c>
      <c r="L152" s="284" t="s">
        <v>615</v>
      </c>
      <c r="M152" s="284" t="s">
        <v>550</v>
      </c>
      <c r="N152" s="284"/>
      <c r="O152" s="284"/>
      <c r="P152" s="284" t="s">
        <v>24</v>
      </c>
      <c r="Q152" s="286"/>
      <c r="R152" s="286"/>
      <c r="S152" s="286"/>
      <c r="T152" s="286"/>
      <c r="U152" s="286">
        <v>17.600000000000001</v>
      </c>
      <c r="V152" s="287"/>
      <c r="W152" s="288">
        <f t="shared" si="17"/>
        <v>17.600000000000001</v>
      </c>
      <c r="X152" s="263" t="s">
        <v>688</v>
      </c>
      <c r="Y152" s="155"/>
      <c r="Z152" s="155"/>
      <c r="AA152" s="155"/>
      <c r="AB152" s="155"/>
      <c r="AC152" s="155"/>
      <c r="AD152" s="155"/>
      <c r="AE152" s="155"/>
    </row>
    <row r="153" spans="1:31" s="265" customFormat="1">
      <c r="A153" s="284">
        <v>46</v>
      </c>
      <c r="B153" s="285" t="s">
        <v>15</v>
      </c>
      <c r="C153" s="285">
        <v>1984</v>
      </c>
      <c r="D153" s="285" t="s">
        <v>16</v>
      </c>
      <c r="E153" s="284" t="s">
        <v>18</v>
      </c>
      <c r="F153" s="284">
        <v>1983</v>
      </c>
      <c r="G153" s="284" t="s">
        <v>19</v>
      </c>
      <c r="H153" s="284" t="s">
        <v>20</v>
      </c>
      <c r="I153" s="284"/>
      <c r="J153" s="297" t="s">
        <v>682</v>
      </c>
      <c r="K153" s="297" t="s">
        <v>683</v>
      </c>
      <c r="L153" s="284" t="s">
        <v>615</v>
      </c>
      <c r="M153" s="284" t="s">
        <v>550</v>
      </c>
      <c r="N153" s="284"/>
      <c r="O153" s="284"/>
      <c r="P153" s="284" t="s">
        <v>26</v>
      </c>
      <c r="Q153" s="286"/>
      <c r="R153" s="286"/>
      <c r="S153" s="286"/>
      <c r="T153" s="286"/>
      <c r="U153" s="286">
        <v>14</v>
      </c>
      <c r="V153" s="287"/>
      <c r="W153" s="288">
        <f t="shared" si="17"/>
        <v>14</v>
      </c>
      <c r="X153" s="263" t="s">
        <v>688</v>
      </c>
      <c r="Y153" s="155"/>
      <c r="Z153" s="155"/>
      <c r="AA153" s="155"/>
      <c r="AB153" s="155"/>
      <c r="AC153" s="155"/>
      <c r="AD153" s="155"/>
      <c r="AE153" s="155"/>
    </row>
    <row r="154" spans="1:31" s="265" customFormat="1">
      <c r="A154" s="284">
        <v>46</v>
      </c>
      <c r="B154" s="285" t="s">
        <v>15</v>
      </c>
      <c r="C154" s="285">
        <v>1984</v>
      </c>
      <c r="D154" s="285" t="s">
        <v>16</v>
      </c>
      <c r="E154" s="284" t="s">
        <v>18</v>
      </c>
      <c r="F154" s="284">
        <v>1983</v>
      </c>
      <c r="G154" s="284" t="s">
        <v>19</v>
      </c>
      <c r="H154" s="284" t="s">
        <v>20</v>
      </c>
      <c r="I154" s="284"/>
      <c r="J154" s="297" t="s">
        <v>682</v>
      </c>
      <c r="K154" s="297" t="s">
        <v>683</v>
      </c>
      <c r="L154" s="284" t="s">
        <v>615</v>
      </c>
      <c r="M154" s="284" t="s">
        <v>550</v>
      </c>
      <c r="N154" s="284"/>
      <c r="O154" s="284"/>
      <c r="P154" s="284" t="s">
        <v>28</v>
      </c>
      <c r="Q154" s="286"/>
      <c r="R154" s="286"/>
      <c r="S154" s="286"/>
      <c r="T154" s="286"/>
      <c r="U154" s="286">
        <v>12.7</v>
      </c>
      <c r="V154" s="287"/>
      <c r="W154" s="288">
        <f t="shared" si="17"/>
        <v>12.7</v>
      </c>
      <c r="X154" s="263" t="s">
        <v>688</v>
      </c>
      <c r="Y154" s="155"/>
      <c r="Z154" s="155"/>
      <c r="AA154" s="155"/>
      <c r="AB154" s="155"/>
      <c r="AC154" s="155"/>
      <c r="AD154" s="155"/>
      <c r="AE154" s="155"/>
    </row>
    <row r="155" spans="1:31" s="265" customFormat="1">
      <c r="A155" s="284">
        <v>46</v>
      </c>
      <c r="B155" s="285" t="s">
        <v>15</v>
      </c>
      <c r="C155" s="285">
        <v>1984</v>
      </c>
      <c r="D155" s="285" t="s">
        <v>16</v>
      </c>
      <c r="E155" s="284" t="s">
        <v>18</v>
      </c>
      <c r="F155" s="284">
        <v>1983</v>
      </c>
      <c r="G155" s="284" t="s">
        <v>19</v>
      </c>
      <c r="H155" s="284" t="s">
        <v>20</v>
      </c>
      <c r="I155" s="284"/>
      <c r="J155" s="297" t="s">
        <v>682</v>
      </c>
      <c r="K155" s="297" t="s">
        <v>683</v>
      </c>
      <c r="L155" s="284" t="s">
        <v>615</v>
      </c>
      <c r="M155" s="284" t="s">
        <v>550</v>
      </c>
      <c r="N155" s="284"/>
      <c r="O155" s="284"/>
      <c r="P155" s="284" t="s">
        <v>29</v>
      </c>
      <c r="Q155" s="286"/>
      <c r="R155" s="286"/>
      <c r="S155" s="286"/>
      <c r="T155" s="286"/>
      <c r="U155" s="286">
        <v>12.4</v>
      </c>
      <c r="V155" s="287"/>
      <c r="W155" s="288">
        <f t="shared" si="17"/>
        <v>12.4</v>
      </c>
      <c r="X155" s="263" t="s">
        <v>688</v>
      </c>
      <c r="Y155" s="155"/>
      <c r="Z155" s="155"/>
      <c r="AA155" s="155"/>
      <c r="AB155" s="155"/>
      <c r="AC155" s="155"/>
      <c r="AD155" s="155"/>
      <c r="AE155" s="155"/>
    </row>
    <row r="156" spans="1:31" s="265" customFormat="1">
      <c r="A156" s="284">
        <v>46</v>
      </c>
      <c r="B156" s="285" t="s">
        <v>15</v>
      </c>
      <c r="C156" s="285">
        <v>1984</v>
      </c>
      <c r="D156" s="285" t="s">
        <v>16</v>
      </c>
      <c r="E156" s="284" t="s">
        <v>18</v>
      </c>
      <c r="F156" s="284">
        <v>1983</v>
      </c>
      <c r="G156" s="284" t="s">
        <v>19</v>
      </c>
      <c r="H156" s="284" t="s">
        <v>20</v>
      </c>
      <c r="I156" s="284"/>
      <c r="J156" s="297" t="s">
        <v>682</v>
      </c>
      <c r="K156" s="297" t="s">
        <v>683</v>
      </c>
      <c r="L156" s="284" t="s">
        <v>615</v>
      </c>
      <c r="M156" s="284" t="s">
        <v>550</v>
      </c>
      <c r="N156" s="284"/>
      <c r="O156" s="284"/>
      <c r="P156" s="284" t="s">
        <v>31</v>
      </c>
      <c r="Q156" s="286"/>
      <c r="R156" s="286"/>
      <c r="S156" s="286"/>
      <c r="T156" s="286"/>
      <c r="U156" s="286">
        <v>12</v>
      </c>
      <c r="V156" s="287"/>
      <c r="W156" s="288">
        <f t="shared" si="17"/>
        <v>12</v>
      </c>
      <c r="X156" s="263" t="s">
        <v>688</v>
      </c>
      <c r="Y156" s="155"/>
      <c r="Z156" s="155"/>
      <c r="AA156" s="155"/>
      <c r="AB156" s="155"/>
      <c r="AC156" s="155"/>
      <c r="AD156" s="155"/>
      <c r="AE156" s="155"/>
    </row>
    <row r="157" spans="1:31" s="265" customFormat="1">
      <c r="A157" s="284">
        <v>46</v>
      </c>
      <c r="B157" s="285" t="s">
        <v>15</v>
      </c>
      <c r="C157" s="285">
        <v>1984</v>
      </c>
      <c r="D157" s="285" t="s">
        <v>16</v>
      </c>
      <c r="E157" s="284" t="s">
        <v>18</v>
      </c>
      <c r="F157" s="284">
        <v>1983</v>
      </c>
      <c r="G157" s="284" t="s">
        <v>19</v>
      </c>
      <c r="H157" s="284" t="s">
        <v>20</v>
      </c>
      <c r="I157" s="284"/>
      <c r="J157" s="297" t="s">
        <v>682</v>
      </c>
      <c r="K157" s="297" t="s">
        <v>683</v>
      </c>
      <c r="L157" s="284" t="s">
        <v>615</v>
      </c>
      <c r="M157" s="284" t="s">
        <v>550</v>
      </c>
      <c r="N157" s="284"/>
      <c r="O157" s="284"/>
      <c r="P157" s="284" t="s">
        <v>32</v>
      </c>
      <c r="Q157" s="286"/>
      <c r="R157" s="286"/>
      <c r="S157" s="286"/>
      <c r="T157" s="286"/>
      <c r="U157" s="286">
        <v>11.7</v>
      </c>
      <c r="V157" s="287"/>
      <c r="W157" s="288">
        <f t="shared" si="17"/>
        <v>11.7</v>
      </c>
      <c r="X157" s="263" t="s">
        <v>688</v>
      </c>
      <c r="Y157" s="155"/>
      <c r="Z157" s="155"/>
      <c r="AA157" s="155"/>
      <c r="AB157" s="155"/>
      <c r="AC157" s="155"/>
      <c r="AD157" s="155"/>
      <c r="AE157" s="155"/>
    </row>
    <row r="158" spans="1:31" s="265" customFormat="1">
      <c r="A158" s="284">
        <v>46</v>
      </c>
      <c r="B158" s="285" t="s">
        <v>15</v>
      </c>
      <c r="C158" s="285">
        <v>1984</v>
      </c>
      <c r="D158" s="285" t="s">
        <v>16</v>
      </c>
      <c r="E158" s="284" t="s">
        <v>18</v>
      </c>
      <c r="F158" s="284">
        <v>1983</v>
      </c>
      <c r="G158" s="284" t="s">
        <v>19</v>
      </c>
      <c r="H158" s="284" t="s">
        <v>20</v>
      </c>
      <c r="I158" s="284"/>
      <c r="J158" s="297" t="s">
        <v>682</v>
      </c>
      <c r="K158" s="297" t="s">
        <v>683</v>
      </c>
      <c r="L158" s="284" t="s">
        <v>615</v>
      </c>
      <c r="M158" s="284" t="s">
        <v>550</v>
      </c>
      <c r="N158" s="284"/>
      <c r="O158" s="284"/>
      <c r="P158" s="284" t="s">
        <v>33</v>
      </c>
      <c r="Q158" s="286"/>
      <c r="R158" s="286"/>
      <c r="S158" s="286"/>
      <c r="T158" s="286"/>
      <c r="U158" s="286">
        <v>11.7</v>
      </c>
      <c r="V158" s="287"/>
      <c r="W158" s="288">
        <f t="shared" si="17"/>
        <v>11.7</v>
      </c>
      <c r="X158" s="263" t="s">
        <v>688</v>
      </c>
      <c r="Y158" s="155"/>
      <c r="Z158" s="155"/>
      <c r="AA158" s="155"/>
      <c r="AB158" s="155"/>
      <c r="AC158" s="155"/>
      <c r="AD158" s="155"/>
      <c r="AE158" s="155"/>
    </row>
    <row r="159" spans="1:31" s="265" customFormat="1">
      <c r="A159" s="284">
        <v>46</v>
      </c>
      <c r="B159" s="285" t="s">
        <v>15</v>
      </c>
      <c r="C159" s="285">
        <v>1984</v>
      </c>
      <c r="D159" s="285" t="s">
        <v>16</v>
      </c>
      <c r="E159" s="284" t="s">
        <v>18</v>
      </c>
      <c r="F159" s="284">
        <v>1983</v>
      </c>
      <c r="G159" s="284" t="s">
        <v>19</v>
      </c>
      <c r="H159" s="284" t="s">
        <v>20</v>
      </c>
      <c r="I159" s="284"/>
      <c r="J159" s="297" t="s">
        <v>682</v>
      </c>
      <c r="K159" s="297" t="s">
        <v>683</v>
      </c>
      <c r="L159" s="284" t="s">
        <v>615</v>
      </c>
      <c r="M159" s="284" t="s">
        <v>550</v>
      </c>
      <c r="N159" s="284"/>
      <c r="O159" s="284"/>
      <c r="P159" s="284" t="s">
        <v>34</v>
      </c>
      <c r="Q159" s="286"/>
      <c r="R159" s="286"/>
      <c r="S159" s="286"/>
      <c r="T159" s="286"/>
      <c r="U159" s="286">
        <v>11.4</v>
      </c>
      <c r="V159" s="287"/>
      <c r="W159" s="288">
        <f t="shared" si="17"/>
        <v>11.4</v>
      </c>
      <c r="X159" s="263" t="s">
        <v>688</v>
      </c>
      <c r="Y159" s="155"/>
      <c r="Z159" s="155"/>
      <c r="AA159" s="155"/>
      <c r="AB159" s="155"/>
      <c r="AC159" s="155"/>
      <c r="AD159" s="155"/>
      <c r="AE159" s="155"/>
    </row>
    <row r="160" spans="1:31" s="265" customFormat="1">
      <c r="A160" s="284">
        <v>46</v>
      </c>
      <c r="B160" s="285" t="s">
        <v>15</v>
      </c>
      <c r="C160" s="285">
        <v>1984</v>
      </c>
      <c r="D160" s="285" t="s">
        <v>16</v>
      </c>
      <c r="E160" s="284" t="s">
        <v>18</v>
      </c>
      <c r="F160" s="284">
        <v>1983</v>
      </c>
      <c r="G160" s="284" t="s">
        <v>19</v>
      </c>
      <c r="H160" s="284" t="s">
        <v>20</v>
      </c>
      <c r="I160" s="284"/>
      <c r="J160" s="297" t="s">
        <v>682</v>
      </c>
      <c r="K160" s="297" t="s">
        <v>683</v>
      </c>
      <c r="L160" s="284" t="s">
        <v>615</v>
      </c>
      <c r="M160" s="284" t="s">
        <v>550</v>
      </c>
      <c r="N160" s="284"/>
      <c r="O160" s="284"/>
      <c r="P160" s="284" t="s">
        <v>36</v>
      </c>
      <c r="Q160" s="286"/>
      <c r="R160" s="286"/>
      <c r="S160" s="286"/>
      <c r="T160" s="286"/>
      <c r="U160" s="286">
        <v>9.3000000000000007</v>
      </c>
      <c r="V160" s="287"/>
      <c r="W160" s="288">
        <f t="shared" si="17"/>
        <v>9.3000000000000007</v>
      </c>
      <c r="X160" s="263" t="s">
        <v>688</v>
      </c>
      <c r="Y160" s="155"/>
      <c r="Z160" s="155"/>
      <c r="AA160" s="155"/>
      <c r="AB160" s="155"/>
      <c r="AC160" s="155"/>
      <c r="AD160" s="155"/>
      <c r="AE160" s="155"/>
    </row>
    <row r="161" spans="1:31" s="265" customFormat="1">
      <c r="A161" s="284">
        <v>46</v>
      </c>
      <c r="B161" s="285" t="s">
        <v>15</v>
      </c>
      <c r="C161" s="285">
        <v>1984</v>
      </c>
      <c r="D161" s="285" t="s">
        <v>16</v>
      </c>
      <c r="E161" s="284" t="s">
        <v>18</v>
      </c>
      <c r="F161" s="284">
        <v>1983</v>
      </c>
      <c r="G161" s="284" t="s">
        <v>19</v>
      </c>
      <c r="H161" s="284" t="s">
        <v>20</v>
      </c>
      <c r="I161" s="284"/>
      <c r="J161" s="297" t="s">
        <v>682</v>
      </c>
      <c r="K161" s="297" t="s">
        <v>683</v>
      </c>
      <c r="L161" s="284" t="s">
        <v>615</v>
      </c>
      <c r="M161" s="284" t="s">
        <v>550</v>
      </c>
      <c r="N161" s="284"/>
      <c r="O161" s="284"/>
      <c r="P161" s="284" t="s">
        <v>37</v>
      </c>
      <c r="Q161" s="286"/>
      <c r="R161" s="286"/>
      <c r="S161" s="286"/>
      <c r="T161" s="286"/>
      <c r="U161" s="286">
        <v>9.1999999999999993</v>
      </c>
      <c r="V161" s="287"/>
      <c r="W161" s="288">
        <f t="shared" si="17"/>
        <v>9.1999999999999993</v>
      </c>
      <c r="X161" s="263" t="s">
        <v>688</v>
      </c>
      <c r="Y161" s="257"/>
      <c r="Z161" s="373" t="s">
        <v>617</v>
      </c>
      <c r="AA161" s="373" t="s">
        <v>620</v>
      </c>
      <c r="AB161" s="373" t="s">
        <v>619</v>
      </c>
      <c r="AC161" s="373" t="s">
        <v>618</v>
      </c>
      <c r="AD161" s="373" t="s">
        <v>738</v>
      </c>
      <c r="AE161" s="373" t="s">
        <v>624</v>
      </c>
    </row>
    <row r="162" spans="1:31" s="265" customFormat="1">
      <c r="A162" s="284">
        <v>101</v>
      </c>
      <c r="B162" s="285" t="s">
        <v>81</v>
      </c>
      <c r="C162" s="284">
        <v>1994</v>
      </c>
      <c r="D162" s="285" t="s">
        <v>82</v>
      </c>
      <c r="E162" s="284" t="s">
        <v>71</v>
      </c>
      <c r="F162" s="284">
        <v>1994</v>
      </c>
      <c r="G162" s="284" t="s">
        <v>84</v>
      </c>
      <c r="H162" s="284" t="s">
        <v>85</v>
      </c>
      <c r="I162" s="284" t="s">
        <v>690</v>
      </c>
      <c r="J162" s="297" t="s">
        <v>682</v>
      </c>
      <c r="K162" s="394" t="s">
        <v>712</v>
      </c>
      <c r="L162" s="284" t="s">
        <v>609</v>
      </c>
      <c r="M162" s="284" t="s">
        <v>562</v>
      </c>
      <c r="N162" s="284" t="s">
        <v>420</v>
      </c>
      <c r="O162" s="284"/>
      <c r="P162" s="284" t="s">
        <v>89</v>
      </c>
      <c r="Q162" s="286"/>
      <c r="R162" s="286">
        <v>0.96</v>
      </c>
      <c r="S162" s="286"/>
      <c r="T162" s="286"/>
      <c r="U162" s="286">
        <v>2.8</v>
      </c>
      <c r="V162" s="287">
        <f t="shared" ref="V162:V187" si="18">+R162</f>
        <v>0.96</v>
      </c>
      <c r="W162" s="288">
        <f t="shared" si="17"/>
        <v>2.8</v>
      </c>
      <c r="X162" s="263" t="str">
        <f t="shared" ref="X162:X190" si="19">IF(V162&lt;&gt;"",IF(V162&lt;0.9,"S","F"),"")</f>
        <v>F</v>
      </c>
      <c r="Y162" s="257" t="s">
        <v>865</v>
      </c>
      <c r="Z162" s="390">
        <f>AVERAGE($W$162:$W$190)</f>
        <v>15.29641027834483</v>
      </c>
      <c r="AA162" s="390">
        <f>MEDIAN($W$162:$W$190)</f>
        <v>14.54</v>
      </c>
      <c r="AB162" s="390">
        <f>MAX($W$162:$W$190)</f>
        <v>41.35</v>
      </c>
      <c r="AC162" s="390">
        <f>MIN($W$162:$W$190)</f>
        <v>2.8</v>
      </c>
      <c r="AD162" s="390">
        <f>STDEV($W$162:$W$190)</f>
        <v>7.4465574009942701</v>
      </c>
      <c r="AE162" s="391">
        <f>COUNT($W$162:$W$190)</f>
        <v>29</v>
      </c>
    </row>
    <row r="163" spans="1:31" s="265" customFormat="1">
      <c r="A163" s="284">
        <v>101</v>
      </c>
      <c r="B163" s="285" t="s">
        <v>81</v>
      </c>
      <c r="C163" s="284">
        <v>1994</v>
      </c>
      <c r="D163" s="285" t="s">
        <v>82</v>
      </c>
      <c r="E163" s="284" t="s">
        <v>71</v>
      </c>
      <c r="F163" s="284">
        <v>1994</v>
      </c>
      <c r="G163" s="284" t="s">
        <v>84</v>
      </c>
      <c r="H163" s="284" t="s">
        <v>85</v>
      </c>
      <c r="I163" s="284" t="s">
        <v>690</v>
      </c>
      <c r="J163" s="297" t="s">
        <v>682</v>
      </c>
      <c r="K163" s="394" t="s">
        <v>712</v>
      </c>
      <c r="L163" s="284" t="s">
        <v>609</v>
      </c>
      <c r="M163" s="284" t="s">
        <v>562</v>
      </c>
      <c r="N163" s="284" t="s">
        <v>420</v>
      </c>
      <c r="O163" s="284"/>
      <c r="P163" s="284" t="s">
        <v>87</v>
      </c>
      <c r="Q163" s="286"/>
      <c r="R163" s="286">
        <v>0.95</v>
      </c>
      <c r="S163" s="286"/>
      <c r="T163" s="286"/>
      <c r="U163" s="286">
        <v>6.9</v>
      </c>
      <c r="V163" s="287">
        <f t="shared" si="18"/>
        <v>0.95</v>
      </c>
      <c r="W163" s="288">
        <f t="shared" si="17"/>
        <v>6.9</v>
      </c>
      <c r="X163" s="263" t="str">
        <f t="shared" si="19"/>
        <v>F</v>
      </c>
      <c r="Y163" s="257" t="s">
        <v>866</v>
      </c>
      <c r="Z163" s="390">
        <f>AVERAGE($W$162:$W$184)</f>
        <v>13.729817856608697</v>
      </c>
      <c r="AA163" s="390">
        <f>MEDIAN($W$162:$W$184)</f>
        <v>14.40871724</v>
      </c>
      <c r="AB163" s="390">
        <f>MAX($W$162:$W$184)</f>
        <v>20.868941759999998</v>
      </c>
      <c r="AC163" s="390">
        <f>MIN($W$162:$W$184)</f>
        <v>2.8</v>
      </c>
      <c r="AD163" s="390">
        <f>STDEV($W$162:$W$184)</f>
        <v>5.1849126785765804</v>
      </c>
      <c r="AE163" s="391">
        <f>COUNT($W$162:$W$184)</f>
        <v>23</v>
      </c>
    </row>
    <row r="164" spans="1:31" s="265" customFormat="1">
      <c r="A164" s="284">
        <v>181</v>
      </c>
      <c r="B164" s="284" t="s">
        <v>251</v>
      </c>
      <c r="C164" s="284">
        <v>2009</v>
      </c>
      <c r="D164" s="291" t="s">
        <v>252</v>
      </c>
      <c r="E164" s="292" t="s">
        <v>18</v>
      </c>
      <c r="F164" s="284"/>
      <c r="G164" s="284" t="s">
        <v>331</v>
      </c>
      <c r="H164" s="292" t="s">
        <v>329</v>
      </c>
      <c r="I164" s="270"/>
      <c r="J164" s="292" t="s">
        <v>682</v>
      </c>
      <c r="K164" s="292" t="s">
        <v>692</v>
      </c>
      <c r="L164" s="293" t="s">
        <v>233</v>
      </c>
      <c r="M164" s="293" t="s">
        <v>528</v>
      </c>
      <c r="N164" s="293" t="s">
        <v>55</v>
      </c>
      <c r="O164" s="293"/>
      <c r="P164" s="293" t="s">
        <v>346</v>
      </c>
      <c r="Q164" s="286"/>
      <c r="R164" s="294">
        <v>0.94840097300000004</v>
      </c>
      <c r="S164" s="294"/>
      <c r="T164" s="294"/>
      <c r="U164" s="294">
        <v>6.1830004719999998</v>
      </c>
      <c r="V164" s="287">
        <f t="shared" si="18"/>
        <v>0.94840097300000004</v>
      </c>
      <c r="W164" s="288">
        <f t="shared" si="17"/>
        <v>6.1830004719999998</v>
      </c>
      <c r="X164" s="263" t="str">
        <f t="shared" si="19"/>
        <v>F</v>
      </c>
      <c r="Y164" s="257" t="s">
        <v>867</v>
      </c>
      <c r="Z164" s="390">
        <f>AVERAGE($W$185:$W$188)</f>
        <v>25.377521842500002</v>
      </c>
      <c r="AA164" s="390">
        <f>MEDIAN($W$185:$W$188)</f>
        <v>22.810043685</v>
      </c>
      <c r="AB164" s="390">
        <f>MAX($W$185:$W$188)</f>
        <v>41.35</v>
      </c>
      <c r="AC164" s="390">
        <f>MIN($W$185:$W$188)</f>
        <v>14.54</v>
      </c>
      <c r="AD164" s="390">
        <f>STDEV($W$185:$W$188)</f>
        <v>11.396195029806728</v>
      </c>
      <c r="AE164" s="391">
        <f>COUNT($W$185:$W$188)</f>
        <v>4</v>
      </c>
    </row>
    <row r="165" spans="1:31" s="265" customFormat="1">
      <c r="A165" s="284">
        <v>181</v>
      </c>
      <c r="B165" s="284" t="s">
        <v>251</v>
      </c>
      <c r="C165" s="284">
        <v>2009</v>
      </c>
      <c r="D165" s="291" t="s">
        <v>252</v>
      </c>
      <c r="E165" s="292" t="s">
        <v>18</v>
      </c>
      <c r="F165" s="293" t="s">
        <v>254</v>
      </c>
      <c r="G165" s="284" t="s">
        <v>255</v>
      </c>
      <c r="H165" s="292" t="s">
        <v>256</v>
      </c>
      <c r="I165" s="270"/>
      <c r="J165" s="292" t="s">
        <v>682</v>
      </c>
      <c r="K165" s="292" t="s">
        <v>692</v>
      </c>
      <c r="L165" s="292" t="s">
        <v>602</v>
      </c>
      <c r="M165" s="293" t="s">
        <v>533</v>
      </c>
      <c r="N165" s="293" t="s">
        <v>276</v>
      </c>
      <c r="O165" s="293"/>
      <c r="P165" s="293" t="s">
        <v>277</v>
      </c>
      <c r="Q165" s="286"/>
      <c r="R165" s="294">
        <v>0.94199999999999995</v>
      </c>
      <c r="S165" s="294"/>
      <c r="T165" s="294"/>
      <c r="U165" s="294">
        <v>11.462904050000001</v>
      </c>
      <c r="V165" s="287">
        <f t="shared" si="18"/>
        <v>0.94199999999999995</v>
      </c>
      <c r="W165" s="288">
        <f t="shared" si="17"/>
        <v>11.462904050000001</v>
      </c>
      <c r="X165" s="263" t="str">
        <f t="shared" si="19"/>
        <v>F</v>
      </c>
      <c r="Y165" s="155"/>
      <c r="Z165" s="155"/>
      <c r="AA165" s="155"/>
      <c r="AB165" s="155"/>
      <c r="AC165" s="155"/>
      <c r="AD165" s="155"/>
      <c r="AE165" s="155"/>
    </row>
    <row r="166" spans="1:31" s="265" customFormat="1">
      <c r="A166" s="284">
        <v>101</v>
      </c>
      <c r="B166" s="285" t="s">
        <v>81</v>
      </c>
      <c r="C166" s="284">
        <v>1994</v>
      </c>
      <c r="D166" s="285" t="s">
        <v>82</v>
      </c>
      <c r="E166" s="284" t="s">
        <v>71</v>
      </c>
      <c r="F166" s="284">
        <v>1994</v>
      </c>
      <c r="G166" s="284" t="s">
        <v>84</v>
      </c>
      <c r="H166" s="284" t="s">
        <v>85</v>
      </c>
      <c r="I166" s="284" t="s">
        <v>690</v>
      </c>
      <c r="J166" s="297" t="s">
        <v>682</v>
      </c>
      <c r="K166" s="394" t="s">
        <v>712</v>
      </c>
      <c r="L166" s="284" t="s">
        <v>609</v>
      </c>
      <c r="M166" s="284" t="s">
        <v>562</v>
      </c>
      <c r="N166" s="284" t="s">
        <v>420</v>
      </c>
      <c r="O166" s="284"/>
      <c r="P166" s="284" t="s">
        <v>86</v>
      </c>
      <c r="Q166" s="286"/>
      <c r="R166" s="286">
        <v>0.94</v>
      </c>
      <c r="S166" s="286"/>
      <c r="T166" s="286"/>
      <c r="U166" s="286">
        <v>8.8000000000000007</v>
      </c>
      <c r="V166" s="287">
        <f t="shared" si="18"/>
        <v>0.94</v>
      </c>
      <c r="W166" s="288">
        <f t="shared" si="17"/>
        <v>8.8000000000000007</v>
      </c>
      <c r="X166" s="263" t="str">
        <f t="shared" si="19"/>
        <v>F</v>
      </c>
      <c r="Y166" s="155"/>
      <c r="Z166" s="155"/>
      <c r="AA166" s="155"/>
      <c r="AB166" s="155"/>
      <c r="AC166" s="155"/>
      <c r="AD166" s="155"/>
      <c r="AE166" s="155"/>
    </row>
    <row r="167" spans="1:31" s="265" customFormat="1">
      <c r="A167" s="284">
        <v>101</v>
      </c>
      <c r="B167" s="285" t="s">
        <v>81</v>
      </c>
      <c r="C167" s="284">
        <v>1994</v>
      </c>
      <c r="D167" s="285" t="s">
        <v>82</v>
      </c>
      <c r="E167" s="284" t="s">
        <v>71</v>
      </c>
      <c r="F167" s="284">
        <v>1994</v>
      </c>
      <c r="G167" s="284" t="s">
        <v>84</v>
      </c>
      <c r="H167" s="284" t="s">
        <v>85</v>
      </c>
      <c r="I167" s="284" t="s">
        <v>690</v>
      </c>
      <c r="J167" s="297" t="s">
        <v>682</v>
      </c>
      <c r="K167" s="394" t="s">
        <v>712</v>
      </c>
      <c r="L167" s="284" t="s">
        <v>609</v>
      </c>
      <c r="M167" s="284" t="s">
        <v>562</v>
      </c>
      <c r="N167" s="284" t="s">
        <v>420</v>
      </c>
      <c r="O167" s="284"/>
      <c r="P167" s="284" t="s">
        <v>88</v>
      </c>
      <c r="Q167" s="286"/>
      <c r="R167" s="286">
        <v>0.94</v>
      </c>
      <c r="S167" s="286"/>
      <c r="T167" s="286"/>
      <c r="U167" s="286">
        <v>5.7</v>
      </c>
      <c r="V167" s="287">
        <f t="shared" si="18"/>
        <v>0.94</v>
      </c>
      <c r="W167" s="288">
        <f t="shared" si="17"/>
        <v>5.7</v>
      </c>
      <c r="X167" s="263" t="str">
        <f t="shared" si="19"/>
        <v>F</v>
      </c>
      <c r="Y167" s="155"/>
      <c r="Z167" s="155"/>
      <c r="AA167" s="155"/>
      <c r="AB167" s="155"/>
      <c r="AC167" s="155"/>
      <c r="AD167" s="155"/>
      <c r="AE167" s="155"/>
    </row>
    <row r="168" spans="1:31" s="265" customFormat="1">
      <c r="A168" s="284">
        <v>181</v>
      </c>
      <c r="B168" s="284" t="s">
        <v>251</v>
      </c>
      <c r="C168" s="284">
        <v>2009</v>
      </c>
      <c r="D168" s="291" t="s">
        <v>252</v>
      </c>
      <c r="E168" s="292" t="s">
        <v>18</v>
      </c>
      <c r="F168" s="293" t="s">
        <v>336</v>
      </c>
      <c r="G168" s="284" t="s">
        <v>328</v>
      </c>
      <c r="H168" s="292" t="s">
        <v>329</v>
      </c>
      <c r="I168" s="270"/>
      <c r="J168" s="292" t="s">
        <v>682</v>
      </c>
      <c r="K168" s="292" t="s">
        <v>692</v>
      </c>
      <c r="L168" s="293" t="s">
        <v>233</v>
      </c>
      <c r="M168" s="293" t="s">
        <v>528</v>
      </c>
      <c r="N168" s="293" t="s">
        <v>55</v>
      </c>
      <c r="O168" s="293"/>
      <c r="P168" s="293" t="s">
        <v>337</v>
      </c>
      <c r="Q168" s="286"/>
      <c r="R168" s="294">
        <v>0.93836761499999999</v>
      </c>
      <c r="S168" s="294"/>
      <c r="T168" s="294"/>
      <c r="U168" s="294">
        <v>14.756580850000001</v>
      </c>
      <c r="V168" s="287">
        <f t="shared" si="18"/>
        <v>0.93836761499999999</v>
      </c>
      <c r="W168" s="288">
        <f t="shared" si="17"/>
        <v>14.756580850000001</v>
      </c>
      <c r="X168" s="263" t="str">
        <f t="shared" si="19"/>
        <v>F</v>
      </c>
      <c r="Y168" s="155"/>
      <c r="Z168" s="155"/>
      <c r="AA168" s="155"/>
      <c r="AB168" s="155"/>
      <c r="AC168" s="155"/>
      <c r="AD168" s="155"/>
      <c r="AE168" s="155"/>
    </row>
    <row r="169" spans="1:31" s="265" customFormat="1">
      <c r="A169" s="284">
        <v>181</v>
      </c>
      <c r="B169" s="284" t="s">
        <v>251</v>
      </c>
      <c r="C169" s="284">
        <v>2009</v>
      </c>
      <c r="D169" s="291" t="s">
        <v>252</v>
      </c>
      <c r="E169" s="292" t="s">
        <v>18</v>
      </c>
      <c r="F169" s="293" t="s">
        <v>327</v>
      </c>
      <c r="G169" s="284" t="s">
        <v>328</v>
      </c>
      <c r="H169" s="292" t="s">
        <v>329</v>
      </c>
      <c r="I169" s="301"/>
      <c r="J169" s="292" t="s">
        <v>682</v>
      </c>
      <c r="K169" s="292" t="s">
        <v>692</v>
      </c>
      <c r="L169" s="293" t="s">
        <v>233</v>
      </c>
      <c r="M169" s="293" t="s">
        <v>528</v>
      </c>
      <c r="N169" s="293" t="s">
        <v>55</v>
      </c>
      <c r="O169" s="293"/>
      <c r="P169" s="293" t="s">
        <v>342</v>
      </c>
      <c r="Q169" s="286"/>
      <c r="R169" s="294">
        <v>0.93163082699999999</v>
      </c>
      <c r="S169" s="294"/>
      <c r="T169" s="294"/>
      <c r="U169" s="294">
        <v>13.410836010000001</v>
      </c>
      <c r="V169" s="287">
        <f t="shared" si="18"/>
        <v>0.93163082699999999</v>
      </c>
      <c r="W169" s="288">
        <f t="shared" si="17"/>
        <v>13.410836010000001</v>
      </c>
      <c r="X169" s="263" t="str">
        <f t="shared" si="19"/>
        <v>F</v>
      </c>
      <c r="Y169" s="155"/>
      <c r="Z169" s="155"/>
      <c r="AA169" s="155"/>
      <c r="AB169" s="155"/>
      <c r="AC169" s="155"/>
      <c r="AD169" s="155"/>
      <c r="AE169" s="155"/>
    </row>
    <row r="170" spans="1:31" s="265" customFormat="1">
      <c r="A170" s="284">
        <v>181</v>
      </c>
      <c r="B170" s="284" t="s">
        <v>251</v>
      </c>
      <c r="C170" s="284">
        <v>2009</v>
      </c>
      <c r="D170" s="291" t="s">
        <v>252</v>
      </c>
      <c r="E170" s="292" t="s">
        <v>18</v>
      </c>
      <c r="F170" s="293" t="s">
        <v>334</v>
      </c>
      <c r="G170" s="284" t="s">
        <v>331</v>
      </c>
      <c r="H170" s="292" t="s">
        <v>329</v>
      </c>
      <c r="I170" s="270"/>
      <c r="J170" s="292" t="s">
        <v>682</v>
      </c>
      <c r="K170" s="292" t="s">
        <v>692</v>
      </c>
      <c r="L170" s="293" t="s">
        <v>233</v>
      </c>
      <c r="M170" s="293" t="s">
        <v>528</v>
      </c>
      <c r="N170" s="293" t="s">
        <v>55</v>
      </c>
      <c r="O170" s="293"/>
      <c r="P170" s="293" t="s">
        <v>335</v>
      </c>
      <c r="Q170" s="286"/>
      <c r="R170" s="294">
        <v>0.92572142999999996</v>
      </c>
      <c r="S170" s="294"/>
      <c r="T170" s="294"/>
      <c r="U170" s="294">
        <v>15.42006658</v>
      </c>
      <c r="V170" s="287">
        <f t="shared" si="18"/>
        <v>0.92572142999999996</v>
      </c>
      <c r="W170" s="288">
        <f t="shared" si="17"/>
        <v>15.42006658</v>
      </c>
      <c r="X170" s="263" t="str">
        <f t="shared" si="19"/>
        <v>F</v>
      </c>
      <c r="Y170" s="155"/>
      <c r="Z170" s="155"/>
      <c r="AA170" s="155"/>
      <c r="AB170" s="155"/>
      <c r="AC170" s="155"/>
      <c r="AD170" s="155"/>
      <c r="AE170" s="155"/>
    </row>
    <row r="171" spans="1:31" s="265" customFormat="1">
      <c r="A171" s="284">
        <v>181</v>
      </c>
      <c r="B171" s="284" t="s">
        <v>251</v>
      </c>
      <c r="C171" s="284">
        <v>2009</v>
      </c>
      <c r="D171" s="291" t="s">
        <v>252</v>
      </c>
      <c r="E171" s="292" t="s">
        <v>18</v>
      </c>
      <c r="F171" s="293" t="s">
        <v>327</v>
      </c>
      <c r="G171" s="284" t="s">
        <v>344</v>
      </c>
      <c r="H171" s="292" t="s">
        <v>329</v>
      </c>
      <c r="I171" s="270"/>
      <c r="J171" s="292" t="s">
        <v>682</v>
      </c>
      <c r="K171" s="292" t="s">
        <v>692</v>
      </c>
      <c r="L171" s="293" t="s">
        <v>233</v>
      </c>
      <c r="M171" s="293" t="s">
        <v>528</v>
      </c>
      <c r="N171" s="293" t="s">
        <v>55</v>
      </c>
      <c r="O171" s="293"/>
      <c r="P171" s="293" t="s">
        <v>345</v>
      </c>
      <c r="Q171" s="286"/>
      <c r="R171" s="294">
        <v>0.92401837899999995</v>
      </c>
      <c r="S171" s="294"/>
      <c r="T171" s="294"/>
      <c r="U171" s="294">
        <v>11.94059247</v>
      </c>
      <c r="V171" s="287">
        <f t="shared" si="18"/>
        <v>0.92401837899999995</v>
      </c>
      <c r="W171" s="288">
        <f t="shared" si="17"/>
        <v>11.94059247</v>
      </c>
      <c r="X171" s="263" t="str">
        <f t="shared" si="19"/>
        <v>F</v>
      </c>
      <c r="Y171" s="155"/>
      <c r="Z171" s="155"/>
      <c r="AA171" s="155"/>
      <c r="AB171" s="155"/>
      <c r="AC171" s="155"/>
      <c r="AD171" s="155"/>
      <c r="AE171" s="155"/>
    </row>
    <row r="172" spans="1:31" s="265" customFormat="1">
      <c r="A172" s="284">
        <v>181</v>
      </c>
      <c r="B172" s="284" t="s">
        <v>251</v>
      </c>
      <c r="C172" s="284">
        <v>2009</v>
      </c>
      <c r="D172" s="291" t="s">
        <v>252</v>
      </c>
      <c r="E172" s="292" t="s">
        <v>18</v>
      </c>
      <c r="F172" s="293" t="s">
        <v>338</v>
      </c>
      <c r="G172" s="284" t="s">
        <v>339</v>
      </c>
      <c r="H172" s="292" t="s">
        <v>329</v>
      </c>
      <c r="I172" s="270"/>
      <c r="J172" s="292" t="s">
        <v>682</v>
      </c>
      <c r="K172" s="292" t="s">
        <v>692</v>
      </c>
      <c r="L172" s="293" t="s">
        <v>233</v>
      </c>
      <c r="M172" s="293" t="s">
        <v>528</v>
      </c>
      <c r="N172" s="293" t="s">
        <v>55</v>
      </c>
      <c r="O172" s="293"/>
      <c r="P172" s="293" t="s">
        <v>340</v>
      </c>
      <c r="Q172" s="286"/>
      <c r="R172" s="294">
        <v>0.92372757000000005</v>
      </c>
      <c r="S172" s="294"/>
      <c r="T172" s="294"/>
      <c r="U172" s="294">
        <v>14.450005490000001</v>
      </c>
      <c r="V172" s="287">
        <f t="shared" si="18"/>
        <v>0.92372757000000005</v>
      </c>
      <c r="W172" s="288">
        <f t="shared" si="17"/>
        <v>14.450005490000001</v>
      </c>
      <c r="X172" s="263" t="str">
        <f t="shared" si="19"/>
        <v>F</v>
      </c>
      <c r="Y172" s="155"/>
      <c r="Z172" s="155"/>
      <c r="AA172" s="155"/>
      <c r="AB172" s="155"/>
      <c r="AC172" s="155"/>
      <c r="AD172" s="155"/>
      <c r="AE172" s="155"/>
    </row>
    <row r="173" spans="1:31" s="265" customFormat="1">
      <c r="A173" s="284">
        <v>181</v>
      </c>
      <c r="B173" s="284" t="s">
        <v>251</v>
      </c>
      <c r="C173" s="284">
        <v>2009</v>
      </c>
      <c r="D173" s="291" t="s">
        <v>252</v>
      </c>
      <c r="E173" s="292" t="s">
        <v>18</v>
      </c>
      <c r="F173" s="293" t="s">
        <v>334</v>
      </c>
      <c r="G173" s="284" t="s">
        <v>339</v>
      </c>
      <c r="H173" s="292" t="s">
        <v>329</v>
      </c>
      <c r="I173" s="301"/>
      <c r="J173" s="292" t="s">
        <v>682</v>
      </c>
      <c r="K173" s="292" t="s">
        <v>692</v>
      </c>
      <c r="L173" s="293" t="s">
        <v>233</v>
      </c>
      <c r="M173" s="293" t="s">
        <v>528</v>
      </c>
      <c r="N173" s="293" t="s">
        <v>55</v>
      </c>
      <c r="O173" s="293"/>
      <c r="P173" s="293" t="s">
        <v>341</v>
      </c>
      <c r="Q173" s="286"/>
      <c r="R173" s="294">
        <v>0.91865929800000001</v>
      </c>
      <c r="S173" s="294"/>
      <c r="T173" s="294"/>
      <c r="U173" s="294">
        <v>14.40871724</v>
      </c>
      <c r="V173" s="287">
        <f t="shared" si="18"/>
        <v>0.91865929800000001</v>
      </c>
      <c r="W173" s="288">
        <f t="shared" si="17"/>
        <v>14.40871724</v>
      </c>
      <c r="X173" s="263" t="str">
        <f t="shared" si="19"/>
        <v>F</v>
      </c>
      <c r="Y173" s="155"/>
      <c r="Z173" s="155"/>
      <c r="AA173" s="155"/>
      <c r="AB173" s="155"/>
      <c r="AC173" s="155"/>
      <c r="AD173" s="155"/>
      <c r="AE173" s="155"/>
    </row>
    <row r="174" spans="1:31" s="265" customFormat="1">
      <c r="A174" s="284">
        <v>181</v>
      </c>
      <c r="B174" s="284" t="s">
        <v>251</v>
      </c>
      <c r="C174" s="284">
        <v>2009</v>
      </c>
      <c r="D174" s="291" t="s">
        <v>252</v>
      </c>
      <c r="E174" s="292" t="s">
        <v>18</v>
      </c>
      <c r="F174" s="293" t="s">
        <v>263</v>
      </c>
      <c r="G174" s="284" t="s">
        <v>264</v>
      </c>
      <c r="H174" s="292" t="s">
        <v>103</v>
      </c>
      <c r="I174" s="270"/>
      <c r="J174" s="292" t="s">
        <v>682</v>
      </c>
      <c r="K174" s="292" t="s">
        <v>692</v>
      </c>
      <c r="L174" s="293" t="s">
        <v>233</v>
      </c>
      <c r="M174" s="293" t="s">
        <v>538</v>
      </c>
      <c r="N174" s="293" t="s">
        <v>55</v>
      </c>
      <c r="O174" s="293"/>
      <c r="P174" s="293" t="s">
        <v>269</v>
      </c>
      <c r="Q174" s="286"/>
      <c r="R174" s="294">
        <v>0.91831407899999995</v>
      </c>
      <c r="S174" s="294"/>
      <c r="T174" s="294"/>
      <c r="U174" s="294">
        <v>11.7334482</v>
      </c>
      <c r="V174" s="287">
        <f t="shared" si="18"/>
        <v>0.91831407899999995</v>
      </c>
      <c r="W174" s="288">
        <f t="shared" si="17"/>
        <v>11.7334482</v>
      </c>
      <c r="X174" s="263" t="str">
        <f t="shared" si="19"/>
        <v>F</v>
      </c>
      <c r="Y174" s="155"/>
      <c r="Z174" s="155"/>
      <c r="AA174" s="155"/>
      <c r="AB174" s="155"/>
      <c r="AC174" s="155"/>
      <c r="AD174" s="155"/>
      <c r="AE174" s="155"/>
    </row>
    <row r="175" spans="1:31" s="265" customFormat="1">
      <c r="A175" s="284">
        <v>181</v>
      </c>
      <c r="B175" s="284" t="s">
        <v>251</v>
      </c>
      <c r="C175" s="284">
        <v>2009</v>
      </c>
      <c r="D175" s="291" t="s">
        <v>252</v>
      </c>
      <c r="E175" s="292" t="s">
        <v>18</v>
      </c>
      <c r="F175" s="293" t="s">
        <v>334</v>
      </c>
      <c r="G175" s="284" t="s">
        <v>331</v>
      </c>
      <c r="H175" s="292" t="s">
        <v>329</v>
      </c>
      <c r="I175" s="270"/>
      <c r="J175" s="292" t="s">
        <v>682</v>
      </c>
      <c r="K175" s="292" t="s">
        <v>692</v>
      </c>
      <c r="L175" s="293" t="s">
        <v>233</v>
      </c>
      <c r="M175" s="293" t="s">
        <v>528</v>
      </c>
      <c r="N175" s="293" t="s">
        <v>55</v>
      </c>
      <c r="O175" s="293"/>
      <c r="P175" s="293" t="s">
        <v>343</v>
      </c>
      <c r="Q175" s="286"/>
      <c r="R175" s="294">
        <v>0.91809654699999999</v>
      </c>
      <c r="S175" s="294"/>
      <c r="T175" s="294"/>
      <c r="U175" s="294">
        <v>12.96693292</v>
      </c>
      <c r="V175" s="287">
        <f t="shared" si="18"/>
        <v>0.91809654699999999</v>
      </c>
      <c r="W175" s="288">
        <f t="shared" si="17"/>
        <v>12.96693292</v>
      </c>
      <c r="X175" s="263" t="str">
        <f t="shared" si="19"/>
        <v>F</v>
      </c>
      <c r="Y175" s="155"/>
      <c r="Z175" s="155"/>
      <c r="AA175" s="155"/>
      <c r="AB175" s="155"/>
      <c r="AC175" s="155"/>
      <c r="AD175" s="155"/>
      <c r="AE175" s="155"/>
    </row>
    <row r="176" spans="1:31" s="265" customFormat="1">
      <c r="A176" s="284">
        <v>181</v>
      </c>
      <c r="B176" s="284" t="s">
        <v>251</v>
      </c>
      <c r="C176" s="284">
        <v>2009</v>
      </c>
      <c r="D176" s="291" t="s">
        <v>252</v>
      </c>
      <c r="E176" s="291" t="s">
        <v>18</v>
      </c>
      <c r="F176" s="295"/>
      <c r="G176" s="284" t="s">
        <v>331</v>
      </c>
      <c r="H176" s="291" t="s">
        <v>329</v>
      </c>
      <c r="I176" s="270"/>
      <c r="J176" s="291" t="s">
        <v>682</v>
      </c>
      <c r="K176" s="291" t="s">
        <v>692</v>
      </c>
      <c r="L176" s="293" t="s">
        <v>233</v>
      </c>
      <c r="M176" s="293" t="s">
        <v>528</v>
      </c>
      <c r="N176" s="295" t="s">
        <v>55</v>
      </c>
      <c r="O176" s="295"/>
      <c r="P176" s="295" t="s">
        <v>333</v>
      </c>
      <c r="Q176" s="286"/>
      <c r="R176" s="296">
        <v>0.91637743400000005</v>
      </c>
      <c r="S176" s="296"/>
      <c r="T176" s="296"/>
      <c r="U176" s="296">
        <v>20.761653580000001</v>
      </c>
      <c r="V176" s="287">
        <f t="shared" si="18"/>
        <v>0.91637743400000005</v>
      </c>
      <c r="W176" s="288">
        <f t="shared" si="17"/>
        <v>20.761653580000001</v>
      </c>
      <c r="X176" s="263" t="str">
        <f t="shared" si="19"/>
        <v>F</v>
      </c>
      <c r="Y176" s="155"/>
      <c r="Z176" s="155"/>
      <c r="AA176" s="155"/>
      <c r="AB176" s="155"/>
      <c r="AC176" s="155"/>
      <c r="AD176" s="155"/>
      <c r="AE176" s="155"/>
    </row>
    <row r="177" spans="1:31" s="265" customFormat="1">
      <c r="A177" s="284">
        <v>181</v>
      </c>
      <c r="B177" s="284" t="s">
        <v>251</v>
      </c>
      <c r="C177" s="284">
        <v>2009</v>
      </c>
      <c r="D177" s="291" t="s">
        <v>252</v>
      </c>
      <c r="E177" s="292" t="s">
        <v>18</v>
      </c>
      <c r="F177" s="293"/>
      <c r="G177" s="284" t="s">
        <v>331</v>
      </c>
      <c r="H177" s="292" t="s">
        <v>329</v>
      </c>
      <c r="I177" s="270"/>
      <c r="J177" s="292" t="s">
        <v>682</v>
      </c>
      <c r="K177" s="292" t="s">
        <v>692</v>
      </c>
      <c r="L177" s="293" t="s">
        <v>233</v>
      </c>
      <c r="M177" s="293" t="s">
        <v>528</v>
      </c>
      <c r="N177" s="293" t="s">
        <v>55</v>
      </c>
      <c r="O177" s="293"/>
      <c r="P177" s="293" t="s">
        <v>333</v>
      </c>
      <c r="Q177" s="286"/>
      <c r="R177" s="294">
        <v>0.91637743400000005</v>
      </c>
      <c r="S177" s="294"/>
      <c r="T177" s="294"/>
      <c r="U177" s="294">
        <v>20.761653580000001</v>
      </c>
      <c r="V177" s="287">
        <f t="shared" si="18"/>
        <v>0.91637743400000005</v>
      </c>
      <c r="W177" s="288">
        <f t="shared" si="17"/>
        <v>20.761653580000001</v>
      </c>
      <c r="X177" s="263" t="str">
        <f t="shared" si="19"/>
        <v>F</v>
      </c>
      <c r="Y177" s="155"/>
      <c r="Z177" s="155"/>
      <c r="AA177" s="155"/>
      <c r="AB177" s="155"/>
      <c r="AC177" s="155"/>
      <c r="AD177" s="155"/>
      <c r="AE177" s="155"/>
    </row>
    <row r="178" spans="1:31" s="265" customFormat="1">
      <c r="A178" s="284">
        <v>181</v>
      </c>
      <c r="B178" s="284" t="s">
        <v>251</v>
      </c>
      <c r="C178" s="284">
        <v>2009</v>
      </c>
      <c r="D178" s="291" t="s">
        <v>252</v>
      </c>
      <c r="E178" s="292" t="s">
        <v>18</v>
      </c>
      <c r="F178" s="293" t="s">
        <v>263</v>
      </c>
      <c r="G178" s="284" t="s">
        <v>270</v>
      </c>
      <c r="H178" s="292" t="s">
        <v>20</v>
      </c>
      <c r="I178" s="300"/>
      <c r="J178" s="292" t="s">
        <v>682</v>
      </c>
      <c r="K178" s="292" t="s">
        <v>692</v>
      </c>
      <c r="L178" s="293" t="s">
        <v>233</v>
      </c>
      <c r="M178" s="293" t="s">
        <v>538</v>
      </c>
      <c r="N178" s="293" t="s">
        <v>271</v>
      </c>
      <c r="O178" s="293" t="s">
        <v>272</v>
      </c>
      <c r="P178" s="293" t="s">
        <v>274</v>
      </c>
      <c r="Q178" s="286"/>
      <c r="R178" s="294">
        <v>0.91620070099999995</v>
      </c>
      <c r="S178" s="294"/>
      <c r="T178" s="294"/>
      <c r="U178" s="294">
        <v>15.72</v>
      </c>
      <c r="V178" s="287">
        <f t="shared" si="18"/>
        <v>0.91620070099999995</v>
      </c>
      <c r="W178" s="288">
        <f t="shared" si="17"/>
        <v>15.72</v>
      </c>
      <c r="X178" s="263" t="str">
        <f t="shared" si="19"/>
        <v>F</v>
      </c>
      <c r="Y178" s="155"/>
      <c r="Z178" s="155"/>
      <c r="AA178" s="155"/>
      <c r="AB178" s="155"/>
      <c r="AC178" s="155"/>
      <c r="AD178" s="155"/>
      <c r="AE178" s="155"/>
    </row>
    <row r="179" spans="1:31" s="265" customFormat="1">
      <c r="A179" s="284">
        <v>181</v>
      </c>
      <c r="B179" s="284" t="s">
        <v>251</v>
      </c>
      <c r="C179" s="284">
        <v>2009</v>
      </c>
      <c r="D179" s="291" t="s">
        <v>252</v>
      </c>
      <c r="E179" s="292" t="s">
        <v>18</v>
      </c>
      <c r="F179" s="293" t="s">
        <v>267</v>
      </c>
      <c r="G179" s="284" t="s">
        <v>264</v>
      </c>
      <c r="H179" s="292" t="s">
        <v>103</v>
      </c>
      <c r="I179" s="270"/>
      <c r="J179" s="292" t="s">
        <v>682</v>
      </c>
      <c r="K179" s="292" t="s">
        <v>692</v>
      </c>
      <c r="L179" s="293" t="s">
        <v>233</v>
      </c>
      <c r="M179" s="293" t="s">
        <v>538</v>
      </c>
      <c r="N179" s="293" t="s">
        <v>55</v>
      </c>
      <c r="O179" s="293"/>
      <c r="P179" s="293" t="s">
        <v>268</v>
      </c>
      <c r="Q179" s="286"/>
      <c r="R179" s="294">
        <v>0.91426053399999996</v>
      </c>
      <c r="S179" s="294"/>
      <c r="T179" s="294"/>
      <c r="U179" s="294">
        <v>12.654509170000001</v>
      </c>
      <c r="V179" s="287">
        <f t="shared" si="18"/>
        <v>0.91426053399999996</v>
      </c>
      <c r="W179" s="288">
        <f t="shared" si="17"/>
        <v>12.654509170000001</v>
      </c>
      <c r="X179" s="263" t="str">
        <f t="shared" si="19"/>
        <v>F</v>
      </c>
      <c r="Y179" s="155"/>
      <c r="Z179" s="155"/>
      <c r="AA179" s="155"/>
      <c r="AB179" s="155"/>
      <c r="AC179" s="155"/>
      <c r="AD179" s="155"/>
      <c r="AE179" s="155"/>
    </row>
    <row r="180" spans="1:31" s="265" customFormat="1">
      <c r="A180" s="272"/>
      <c r="B180" s="273" t="s">
        <v>381</v>
      </c>
      <c r="C180" s="273">
        <v>2011</v>
      </c>
      <c r="D180" s="272"/>
      <c r="E180" s="284" t="s">
        <v>71</v>
      </c>
      <c r="F180" s="272"/>
      <c r="G180" s="274"/>
      <c r="H180" s="292" t="s">
        <v>60</v>
      </c>
      <c r="I180" s="292"/>
      <c r="J180" s="297" t="s">
        <v>682</v>
      </c>
      <c r="K180" s="297" t="s">
        <v>715</v>
      </c>
      <c r="L180" s="292" t="s">
        <v>601</v>
      </c>
      <c r="M180" s="276" t="s">
        <v>530</v>
      </c>
      <c r="N180" s="273" t="s">
        <v>529</v>
      </c>
      <c r="O180" s="272"/>
      <c r="P180" s="273" t="s">
        <v>717</v>
      </c>
      <c r="Q180" s="298"/>
      <c r="R180" s="275">
        <v>0.91300000000000003</v>
      </c>
      <c r="S180" s="298"/>
      <c r="T180" s="298"/>
      <c r="U180" s="275">
        <v>19.010000000000002</v>
      </c>
      <c r="V180" s="287">
        <f t="shared" si="18"/>
        <v>0.91300000000000003</v>
      </c>
      <c r="W180" s="288">
        <f t="shared" si="17"/>
        <v>19.010000000000002</v>
      </c>
      <c r="X180" s="263" t="str">
        <f t="shared" si="19"/>
        <v>F</v>
      </c>
      <c r="Y180" s="155"/>
      <c r="Z180" s="155"/>
      <c r="AA180" s="155"/>
      <c r="AB180" s="155"/>
      <c r="AC180" s="155"/>
      <c r="AD180" s="155"/>
      <c r="AE180" s="155"/>
    </row>
    <row r="181" spans="1:31" s="265" customFormat="1">
      <c r="A181" s="284">
        <v>181</v>
      </c>
      <c r="B181" s="284" t="s">
        <v>251</v>
      </c>
      <c r="C181" s="284">
        <v>2009</v>
      </c>
      <c r="D181" s="291" t="s">
        <v>252</v>
      </c>
      <c r="E181" s="292" t="s">
        <v>18</v>
      </c>
      <c r="F181" s="293" t="s">
        <v>327</v>
      </c>
      <c r="G181" s="284" t="s">
        <v>331</v>
      </c>
      <c r="H181" s="292" t="s">
        <v>329</v>
      </c>
      <c r="I181" s="270"/>
      <c r="J181" s="292" t="s">
        <v>682</v>
      </c>
      <c r="K181" s="292" t="s">
        <v>692</v>
      </c>
      <c r="L181" s="293" t="s">
        <v>233</v>
      </c>
      <c r="M181" s="293" t="s">
        <v>528</v>
      </c>
      <c r="N181" s="293" t="s">
        <v>55</v>
      </c>
      <c r="O181" s="293"/>
      <c r="P181" s="293" t="s">
        <v>332</v>
      </c>
      <c r="Q181" s="286"/>
      <c r="R181" s="294">
        <v>0.91048192400000005</v>
      </c>
      <c r="S181" s="294"/>
      <c r="T181" s="294"/>
      <c r="U181" s="294">
        <v>20.868941759999998</v>
      </c>
      <c r="V181" s="287">
        <f t="shared" si="18"/>
        <v>0.91048192400000005</v>
      </c>
      <c r="W181" s="288">
        <f t="shared" si="17"/>
        <v>20.868941759999998</v>
      </c>
      <c r="X181" s="263" t="str">
        <f t="shared" si="19"/>
        <v>F</v>
      </c>
      <c r="Y181" s="155"/>
      <c r="Z181" s="155"/>
      <c r="AA181" s="155"/>
      <c r="AB181" s="155"/>
      <c r="AC181" s="155"/>
      <c r="AD181" s="155"/>
      <c r="AE181" s="155"/>
    </row>
    <row r="182" spans="1:31" s="265" customFormat="1">
      <c r="A182" s="284">
        <v>181</v>
      </c>
      <c r="B182" s="284" t="s">
        <v>251</v>
      </c>
      <c r="C182" s="284">
        <v>2009</v>
      </c>
      <c r="D182" s="291" t="s">
        <v>252</v>
      </c>
      <c r="E182" s="291" t="s">
        <v>18</v>
      </c>
      <c r="F182" s="295" t="s">
        <v>263</v>
      </c>
      <c r="G182" s="284" t="s">
        <v>264</v>
      </c>
      <c r="H182" s="291" t="s">
        <v>103</v>
      </c>
      <c r="I182" s="270"/>
      <c r="J182" s="291" t="s">
        <v>682</v>
      </c>
      <c r="K182" s="291" t="s">
        <v>692</v>
      </c>
      <c r="L182" s="293" t="s">
        <v>233</v>
      </c>
      <c r="M182" s="293" t="s">
        <v>538</v>
      </c>
      <c r="N182" s="295" t="s">
        <v>55</v>
      </c>
      <c r="O182" s="295"/>
      <c r="P182" s="295" t="s">
        <v>265</v>
      </c>
      <c r="Q182" s="286"/>
      <c r="R182" s="296">
        <v>0.90993638700000001</v>
      </c>
      <c r="S182" s="296"/>
      <c r="T182" s="296"/>
      <c r="U182" s="296">
        <v>19.45744723</v>
      </c>
      <c r="V182" s="287">
        <f t="shared" si="18"/>
        <v>0.90993638700000001</v>
      </c>
      <c r="W182" s="288">
        <f t="shared" si="17"/>
        <v>19.45744723</v>
      </c>
      <c r="X182" s="263" t="str">
        <f t="shared" si="19"/>
        <v>F</v>
      </c>
      <c r="Y182" s="155"/>
      <c r="Z182" s="155"/>
      <c r="AA182" s="155"/>
      <c r="AB182" s="155"/>
      <c r="AC182" s="155"/>
      <c r="AD182" s="155"/>
      <c r="AE182" s="155"/>
    </row>
    <row r="183" spans="1:31" s="265" customFormat="1">
      <c r="A183" s="284">
        <v>181</v>
      </c>
      <c r="B183" s="284" t="s">
        <v>251</v>
      </c>
      <c r="C183" s="284">
        <v>2009</v>
      </c>
      <c r="D183" s="291" t="s">
        <v>252</v>
      </c>
      <c r="E183" s="291" t="s">
        <v>18</v>
      </c>
      <c r="F183" s="295" t="s">
        <v>263</v>
      </c>
      <c r="G183" s="284" t="s">
        <v>270</v>
      </c>
      <c r="H183" s="291" t="s">
        <v>20</v>
      </c>
      <c r="I183" s="300"/>
      <c r="J183" s="291" t="s">
        <v>682</v>
      </c>
      <c r="K183" s="291" t="s">
        <v>692</v>
      </c>
      <c r="L183" s="293" t="s">
        <v>233</v>
      </c>
      <c r="M183" s="293" t="s">
        <v>538</v>
      </c>
      <c r="N183" s="295" t="s">
        <v>271</v>
      </c>
      <c r="O183" s="295" t="s">
        <v>272</v>
      </c>
      <c r="P183" s="295" t="s">
        <v>273</v>
      </c>
      <c r="Q183" s="286"/>
      <c r="R183" s="296">
        <v>0.90572357999999997</v>
      </c>
      <c r="S183" s="296"/>
      <c r="T183" s="296"/>
      <c r="U183" s="296">
        <v>20.33339908</v>
      </c>
      <c r="V183" s="287">
        <f t="shared" si="18"/>
        <v>0.90572357999999997</v>
      </c>
      <c r="W183" s="288">
        <f t="shared" si="17"/>
        <v>20.33339908</v>
      </c>
      <c r="X183" s="263" t="str">
        <f t="shared" si="19"/>
        <v>F</v>
      </c>
      <c r="Y183" s="155"/>
      <c r="Z183" s="155"/>
      <c r="AA183" s="155"/>
      <c r="AB183" s="155"/>
      <c r="AC183" s="155"/>
      <c r="AD183" s="155"/>
      <c r="AE183" s="155"/>
    </row>
    <row r="184" spans="1:31" s="265" customFormat="1">
      <c r="A184" s="284">
        <v>181</v>
      </c>
      <c r="B184" s="284" t="s">
        <v>251</v>
      </c>
      <c r="C184" s="284">
        <v>2009</v>
      </c>
      <c r="D184" s="291" t="s">
        <v>252</v>
      </c>
      <c r="E184" s="292" t="s">
        <v>18</v>
      </c>
      <c r="F184" s="293" t="s">
        <v>263</v>
      </c>
      <c r="G184" s="284" t="s">
        <v>264</v>
      </c>
      <c r="H184" s="292" t="s">
        <v>103</v>
      </c>
      <c r="I184" s="270"/>
      <c r="J184" s="292" t="s">
        <v>682</v>
      </c>
      <c r="K184" s="292" t="s">
        <v>692</v>
      </c>
      <c r="L184" s="293" t="s">
        <v>233</v>
      </c>
      <c r="M184" s="293" t="s">
        <v>538</v>
      </c>
      <c r="N184" s="293" t="s">
        <v>55</v>
      </c>
      <c r="O184" s="293"/>
      <c r="P184" s="293" t="s">
        <v>266</v>
      </c>
      <c r="Q184" s="286"/>
      <c r="R184" s="294">
        <v>0.90398989900000004</v>
      </c>
      <c r="S184" s="294"/>
      <c r="T184" s="294"/>
      <c r="U184" s="294">
        <v>15.285122019999999</v>
      </c>
      <c r="V184" s="287">
        <f t="shared" si="18"/>
        <v>0.90398989900000004</v>
      </c>
      <c r="W184" s="288">
        <f t="shared" si="17"/>
        <v>15.285122019999999</v>
      </c>
      <c r="X184" s="263" t="str">
        <f t="shared" si="19"/>
        <v>F</v>
      </c>
      <c r="Y184" s="155"/>
      <c r="Z184" s="155"/>
      <c r="AA184" s="155"/>
      <c r="AB184" s="155"/>
      <c r="AC184" s="155"/>
      <c r="AD184" s="155"/>
      <c r="AE184" s="155"/>
    </row>
    <row r="185" spans="1:31" s="265" customFormat="1">
      <c r="A185" s="284">
        <v>181</v>
      </c>
      <c r="B185" s="284" t="s">
        <v>251</v>
      </c>
      <c r="C185" s="284">
        <v>2009</v>
      </c>
      <c r="D185" s="291" t="s">
        <v>252</v>
      </c>
      <c r="E185" s="292" t="s">
        <v>18</v>
      </c>
      <c r="F185" s="293" t="s">
        <v>263</v>
      </c>
      <c r="G185" s="284" t="s">
        <v>270</v>
      </c>
      <c r="H185" s="292" t="s">
        <v>20</v>
      </c>
      <c r="I185" s="300"/>
      <c r="J185" s="292" t="s">
        <v>682</v>
      </c>
      <c r="K185" s="292" t="s">
        <v>692</v>
      </c>
      <c r="L185" s="293" t="s">
        <v>233</v>
      </c>
      <c r="M185" s="293" t="s">
        <v>538</v>
      </c>
      <c r="N185" s="293" t="s">
        <v>271</v>
      </c>
      <c r="O185" s="293" t="s">
        <v>272</v>
      </c>
      <c r="P185" s="293" t="s">
        <v>275</v>
      </c>
      <c r="Q185" s="286"/>
      <c r="R185" s="294">
        <v>0.89980392300000001</v>
      </c>
      <c r="S185" s="294"/>
      <c r="T185" s="294"/>
      <c r="U185" s="294">
        <v>14.54</v>
      </c>
      <c r="V185" s="287">
        <f t="shared" si="18"/>
        <v>0.89980392300000001</v>
      </c>
      <c r="W185" s="288">
        <f t="shared" si="17"/>
        <v>14.54</v>
      </c>
      <c r="X185" s="263" t="str">
        <f t="shared" si="19"/>
        <v>S</v>
      </c>
      <c r="Y185" s="155"/>
      <c r="Z185" s="155"/>
      <c r="AA185" s="155"/>
      <c r="AB185" s="155"/>
      <c r="AC185" s="155"/>
      <c r="AD185" s="155"/>
      <c r="AE185" s="155"/>
    </row>
    <row r="186" spans="1:31" s="265" customFormat="1">
      <c r="A186" s="284">
        <v>181</v>
      </c>
      <c r="B186" s="284" t="s">
        <v>251</v>
      </c>
      <c r="C186" s="284">
        <v>2009</v>
      </c>
      <c r="D186" s="291" t="s">
        <v>252</v>
      </c>
      <c r="E186" s="292" t="s">
        <v>18</v>
      </c>
      <c r="F186" s="293" t="s">
        <v>327</v>
      </c>
      <c r="G186" s="284" t="s">
        <v>328</v>
      </c>
      <c r="H186" s="292" t="s">
        <v>329</v>
      </c>
      <c r="I186" s="270"/>
      <c r="J186" s="292" t="s">
        <v>682</v>
      </c>
      <c r="K186" s="292" t="s">
        <v>692</v>
      </c>
      <c r="L186" s="293" t="s">
        <v>233</v>
      </c>
      <c r="M186" s="293" t="s">
        <v>528</v>
      </c>
      <c r="N186" s="293" t="s">
        <v>55</v>
      </c>
      <c r="O186" s="293"/>
      <c r="P186" s="293" t="s">
        <v>330</v>
      </c>
      <c r="Q186" s="286"/>
      <c r="R186" s="294">
        <v>0.88962645699999998</v>
      </c>
      <c r="S186" s="294"/>
      <c r="T186" s="294"/>
      <c r="U186" s="294">
        <v>21.420087370000001</v>
      </c>
      <c r="V186" s="287">
        <f t="shared" si="18"/>
        <v>0.88962645699999998</v>
      </c>
      <c r="W186" s="288">
        <f t="shared" si="17"/>
        <v>21.420087370000001</v>
      </c>
      <c r="X186" s="263" t="str">
        <f t="shared" si="19"/>
        <v>S</v>
      </c>
      <c r="Y186" s="155"/>
      <c r="Z186" s="155"/>
      <c r="AA186" s="155"/>
      <c r="AB186" s="155"/>
      <c r="AC186" s="155"/>
      <c r="AD186" s="155"/>
      <c r="AE186" s="155"/>
    </row>
    <row r="187" spans="1:31" s="265" customFormat="1">
      <c r="A187" s="272"/>
      <c r="B187" s="273" t="s">
        <v>381</v>
      </c>
      <c r="C187" s="273">
        <v>2011</v>
      </c>
      <c r="D187" s="272"/>
      <c r="E187" s="284" t="s">
        <v>71</v>
      </c>
      <c r="F187" s="272"/>
      <c r="G187" s="274"/>
      <c r="H187" s="292" t="s">
        <v>60</v>
      </c>
      <c r="I187" s="292"/>
      <c r="J187" s="297" t="s">
        <v>682</v>
      </c>
      <c r="K187" s="297" t="s">
        <v>715</v>
      </c>
      <c r="L187" s="292" t="s">
        <v>601</v>
      </c>
      <c r="M187" s="276" t="s">
        <v>530</v>
      </c>
      <c r="N187" s="273" t="s">
        <v>367</v>
      </c>
      <c r="O187" s="272"/>
      <c r="P187" s="273" t="s">
        <v>716</v>
      </c>
      <c r="Q187" s="298"/>
      <c r="R187" s="275">
        <v>0.88500000000000001</v>
      </c>
      <c r="S187" s="298"/>
      <c r="T187" s="298"/>
      <c r="U187" s="275">
        <v>24.2</v>
      </c>
      <c r="V187" s="287">
        <f t="shared" si="18"/>
        <v>0.88500000000000001</v>
      </c>
      <c r="W187" s="288">
        <f t="shared" si="17"/>
        <v>24.2</v>
      </c>
      <c r="X187" s="263" t="str">
        <f t="shared" si="19"/>
        <v>S</v>
      </c>
      <c r="Y187" s="155"/>
      <c r="Z187" s="155"/>
      <c r="AA187" s="155"/>
      <c r="AB187" s="155"/>
      <c r="AC187" s="155"/>
      <c r="AD187" s="155"/>
      <c r="AE187" s="155"/>
    </row>
    <row r="188" spans="1:31" s="265" customFormat="1">
      <c r="A188" s="284"/>
      <c r="B188" s="285" t="s">
        <v>414</v>
      </c>
      <c r="C188" s="284">
        <v>1996</v>
      </c>
      <c r="D188" s="285"/>
      <c r="E188" s="284"/>
      <c r="F188" s="284"/>
      <c r="G188" s="284"/>
      <c r="H188" s="284" t="s">
        <v>85</v>
      </c>
      <c r="I188" s="284" t="s">
        <v>690</v>
      </c>
      <c r="J188" s="297" t="s">
        <v>682</v>
      </c>
      <c r="K188" s="297" t="s">
        <v>682</v>
      </c>
      <c r="L188" s="284" t="s">
        <v>420</v>
      </c>
      <c r="M188" s="284"/>
      <c r="N188" s="284"/>
      <c r="O188" s="284"/>
      <c r="P188" s="284"/>
      <c r="Q188" s="286">
        <v>0.81</v>
      </c>
      <c r="R188" s="286"/>
      <c r="S188" s="286"/>
      <c r="T188" s="286">
        <v>41.35</v>
      </c>
      <c r="U188" s="286"/>
      <c r="V188" s="287">
        <f>+Q188</f>
        <v>0.81</v>
      </c>
      <c r="W188" s="288">
        <f>+T188</f>
        <v>41.35</v>
      </c>
      <c r="X188" s="263" t="str">
        <f t="shared" si="19"/>
        <v>S</v>
      </c>
      <c r="Y188" s="155"/>
      <c r="Z188" s="155"/>
      <c r="AA188" s="155"/>
      <c r="AB188" s="155"/>
      <c r="AC188" s="155"/>
      <c r="AD188" s="155"/>
      <c r="AE188" s="155"/>
    </row>
    <row r="189" spans="1:31" s="265" customFormat="1">
      <c r="A189" s="284"/>
      <c r="B189" s="285" t="s">
        <v>411</v>
      </c>
      <c r="C189" s="284">
        <v>1991</v>
      </c>
      <c r="D189" s="285"/>
      <c r="E189" s="284"/>
      <c r="F189" s="284"/>
      <c r="G189" s="284"/>
      <c r="H189" s="284" t="s">
        <v>20</v>
      </c>
      <c r="I189" s="284" t="s">
        <v>690</v>
      </c>
      <c r="J189" s="270" t="s">
        <v>682</v>
      </c>
      <c r="K189" s="394" t="s">
        <v>712</v>
      </c>
      <c r="L189" s="284" t="s">
        <v>609</v>
      </c>
      <c r="M189" s="284" t="s">
        <v>562</v>
      </c>
      <c r="N189" s="284" t="s">
        <v>420</v>
      </c>
      <c r="O189" s="284"/>
      <c r="P189" s="284"/>
      <c r="Q189" s="286"/>
      <c r="R189" s="286"/>
      <c r="S189" s="286"/>
      <c r="T189" s="286"/>
      <c r="U189" s="286">
        <v>20.2</v>
      </c>
      <c r="V189" s="287"/>
      <c r="W189" s="288">
        <f>+U189</f>
        <v>20.2</v>
      </c>
      <c r="X189" s="263" t="str">
        <f t="shared" si="19"/>
        <v/>
      </c>
      <c r="Y189" s="155"/>
      <c r="Z189" s="155"/>
      <c r="AA189" s="155"/>
      <c r="AB189" s="155"/>
      <c r="AC189" s="155"/>
      <c r="AD189" s="155"/>
      <c r="AE189" s="155"/>
    </row>
    <row r="190" spans="1:31" s="265" customFormat="1">
      <c r="A190" s="284"/>
      <c r="B190" s="285" t="s">
        <v>411</v>
      </c>
      <c r="C190" s="284">
        <v>1991</v>
      </c>
      <c r="D190" s="285"/>
      <c r="E190" s="284"/>
      <c r="F190" s="284"/>
      <c r="G190" s="284"/>
      <c r="H190" s="284" t="s">
        <v>20</v>
      </c>
      <c r="I190" s="284" t="s">
        <v>690</v>
      </c>
      <c r="J190" s="270" t="s">
        <v>682</v>
      </c>
      <c r="K190" s="394" t="s">
        <v>712</v>
      </c>
      <c r="L190" s="284" t="s">
        <v>609</v>
      </c>
      <c r="M190" s="284" t="s">
        <v>562</v>
      </c>
      <c r="N190" s="284" t="s">
        <v>420</v>
      </c>
      <c r="O190" s="284"/>
      <c r="P190" s="284"/>
      <c r="Q190" s="286"/>
      <c r="R190" s="286"/>
      <c r="S190" s="286"/>
      <c r="T190" s="286"/>
      <c r="U190" s="286">
        <v>6.1</v>
      </c>
      <c r="V190" s="287"/>
      <c r="W190" s="288">
        <f>+U190</f>
        <v>6.1</v>
      </c>
      <c r="X190" s="263" t="str">
        <f t="shared" si="19"/>
        <v/>
      </c>
      <c r="Y190" s="155"/>
      <c r="Z190" s="155"/>
      <c r="AA190" s="155"/>
      <c r="AB190" s="155"/>
      <c r="AC190" s="155"/>
      <c r="AD190" s="155"/>
      <c r="AE190" s="155"/>
    </row>
  </sheetData>
  <sortState ref="A100:AE161">
    <sortCondition ref="X100:X161"/>
    <sortCondition descending="1" ref="V100:V161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workbookViewId="0">
      <selection activeCell="Y2" sqref="Y2:AF11"/>
    </sheetView>
  </sheetViews>
  <sheetFormatPr baseColWidth="10" defaultRowHeight="15" x14ac:dyDescent="0"/>
  <cols>
    <col min="11" max="11" width="25.1640625" bestFit="1" customWidth="1"/>
    <col min="12" max="12" width="25.6640625" bestFit="1" customWidth="1"/>
    <col min="25" max="25" width="29.5" bestFit="1" customWidth="1"/>
  </cols>
  <sheetData>
    <row r="1" spans="1:39" ht="24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5</v>
      </c>
      <c r="F1" s="264" t="s">
        <v>6</v>
      </c>
      <c r="G1" s="264" t="s">
        <v>7</v>
      </c>
      <c r="H1" s="264" t="s">
        <v>8</v>
      </c>
      <c r="I1" s="264" t="s">
        <v>673</v>
      </c>
      <c r="J1" s="264" t="s">
        <v>674</v>
      </c>
      <c r="K1" s="264" t="s">
        <v>675</v>
      </c>
      <c r="L1" s="266" t="s">
        <v>677</v>
      </c>
      <c r="M1" s="264" t="s">
        <v>9</v>
      </c>
      <c r="N1" s="264" t="s">
        <v>10</v>
      </c>
      <c r="O1" s="264" t="s">
        <v>11</v>
      </c>
      <c r="P1" s="264" t="s">
        <v>12</v>
      </c>
      <c r="Q1" s="264" t="s">
        <v>363</v>
      </c>
      <c r="R1" s="264" t="s">
        <v>623</v>
      </c>
      <c r="S1" s="264" t="s">
        <v>386</v>
      </c>
      <c r="T1" s="264" t="s">
        <v>678</v>
      </c>
      <c r="U1" s="253" t="s">
        <v>679</v>
      </c>
      <c r="V1" s="264" t="s">
        <v>389</v>
      </c>
      <c r="W1" s="253" t="s">
        <v>679</v>
      </c>
      <c r="X1" s="262" t="s">
        <v>676</v>
      </c>
    </row>
    <row r="2" spans="1:39" s="338" customFormat="1">
      <c r="A2" s="330"/>
      <c r="B2" s="331" t="s">
        <v>409</v>
      </c>
      <c r="C2" s="332">
        <v>2015</v>
      </c>
      <c r="D2" s="330"/>
      <c r="E2" s="333" t="s">
        <v>426</v>
      </c>
      <c r="F2" s="330"/>
      <c r="G2" s="330"/>
      <c r="H2" s="330" t="s">
        <v>132</v>
      </c>
      <c r="I2" s="330"/>
      <c r="J2" s="334" t="s">
        <v>598</v>
      </c>
      <c r="K2" s="334" t="s">
        <v>709</v>
      </c>
      <c r="L2" s="331" t="s">
        <v>598</v>
      </c>
      <c r="M2" s="330" t="s">
        <v>425</v>
      </c>
      <c r="N2" s="331"/>
      <c r="O2" s="334" t="s">
        <v>415</v>
      </c>
      <c r="P2" s="330"/>
      <c r="Q2" s="335"/>
      <c r="R2" s="335">
        <v>0.98</v>
      </c>
      <c r="S2" s="335"/>
      <c r="T2" s="335"/>
      <c r="U2" s="335">
        <v>12.2</v>
      </c>
      <c r="V2" s="335">
        <f t="shared" ref="V2:V23" si="0">+R2</f>
        <v>0.98</v>
      </c>
      <c r="W2" s="336">
        <f>+U2</f>
        <v>12.2</v>
      </c>
      <c r="X2" s="337" t="str">
        <f t="shared" ref="X2:X29" si="1">IF(V2&lt;&gt;"",IF(V2&lt;0.9,"S","F"),"")</f>
        <v>F</v>
      </c>
      <c r="Y2" s="376"/>
      <c r="Z2" s="369" t="s">
        <v>617</v>
      </c>
      <c r="AA2" s="369" t="s">
        <v>620</v>
      </c>
      <c r="AB2" s="369" t="s">
        <v>619</v>
      </c>
      <c r="AC2" s="369" t="s">
        <v>618</v>
      </c>
      <c r="AD2" s="369" t="s">
        <v>738</v>
      </c>
      <c r="AE2" s="369" t="s">
        <v>624</v>
      </c>
      <c r="AG2" s="271"/>
    </row>
    <row r="3" spans="1:39" s="338" customFormat="1">
      <c r="A3" s="330"/>
      <c r="B3" s="331" t="s">
        <v>409</v>
      </c>
      <c r="C3" s="332">
        <v>2015</v>
      </c>
      <c r="D3" s="330"/>
      <c r="E3" s="333" t="s">
        <v>426</v>
      </c>
      <c r="F3" s="330"/>
      <c r="G3" s="330"/>
      <c r="H3" s="330" t="s">
        <v>132</v>
      </c>
      <c r="I3" s="330"/>
      <c r="J3" s="334" t="s">
        <v>598</v>
      </c>
      <c r="K3" s="334" t="s">
        <v>709</v>
      </c>
      <c r="L3" s="331" t="s">
        <v>598</v>
      </c>
      <c r="M3" s="330" t="s">
        <v>425</v>
      </c>
      <c r="N3" s="331"/>
      <c r="O3" s="334" t="s">
        <v>416</v>
      </c>
      <c r="P3" s="330"/>
      <c r="Q3" s="335"/>
      <c r="R3" s="335">
        <v>0.98</v>
      </c>
      <c r="S3" s="335"/>
      <c r="T3" s="335"/>
      <c r="U3" s="335">
        <v>11</v>
      </c>
      <c r="V3" s="335">
        <f t="shared" si="0"/>
        <v>0.98</v>
      </c>
      <c r="W3" s="336">
        <f>+U3</f>
        <v>11</v>
      </c>
      <c r="X3" s="337" t="str">
        <f t="shared" si="1"/>
        <v>F</v>
      </c>
      <c r="Y3" s="369" t="s">
        <v>752</v>
      </c>
      <c r="Z3" s="368">
        <f>AVERAGE($W$2:$W$25)</f>
        <v>30.791879177916666</v>
      </c>
      <c r="AA3" s="368">
        <f>MEDIAN($W$2:$W$25)</f>
        <v>18.08308821</v>
      </c>
      <c r="AB3" s="368">
        <f>MAX($W$2:$W$25)</f>
        <v>191</v>
      </c>
      <c r="AC3" s="368">
        <f>MIN($W$2:$W$25)</f>
        <v>0.66210000000000002</v>
      </c>
      <c r="AD3" s="368">
        <f>STDEV($W$2:$W$25)</f>
        <v>41.997625518945874</v>
      </c>
      <c r="AE3" s="371">
        <f>COUNT($W$2:$W$25)</f>
        <v>24</v>
      </c>
      <c r="AF3" s="381" t="s">
        <v>754</v>
      </c>
      <c r="AG3" s="271"/>
    </row>
    <row r="4" spans="1:39" s="338" customFormat="1">
      <c r="A4" s="330"/>
      <c r="B4" s="331" t="s">
        <v>410</v>
      </c>
      <c r="C4" s="332">
        <v>2014</v>
      </c>
      <c r="D4" s="330"/>
      <c r="E4" s="333" t="s">
        <v>18</v>
      </c>
      <c r="F4" s="330"/>
      <c r="G4" s="330"/>
      <c r="H4" s="330" t="s">
        <v>422</v>
      </c>
      <c r="I4" s="330"/>
      <c r="J4" s="334" t="s">
        <v>598</v>
      </c>
      <c r="K4" s="334" t="s">
        <v>709</v>
      </c>
      <c r="L4" s="331" t="s">
        <v>598</v>
      </c>
      <c r="M4" s="330" t="s">
        <v>517</v>
      </c>
      <c r="N4" s="331" t="s">
        <v>423</v>
      </c>
      <c r="O4" s="330"/>
      <c r="P4" s="330"/>
      <c r="Q4" s="335"/>
      <c r="R4" s="335">
        <v>0.95699999999999996</v>
      </c>
      <c r="S4" s="335">
        <v>14.7</v>
      </c>
      <c r="T4" s="335"/>
      <c r="U4" s="335"/>
      <c r="V4" s="335">
        <f t="shared" si="0"/>
        <v>0.95699999999999996</v>
      </c>
      <c r="W4" s="336">
        <f>+S4</f>
        <v>14.7</v>
      </c>
      <c r="X4" s="337" t="str">
        <f t="shared" si="1"/>
        <v>F</v>
      </c>
      <c r="Y4" s="376" t="s">
        <v>755</v>
      </c>
      <c r="Z4" s="377">
        <f>AVERAGE($W$2:$W$18)</f>
        <v>18.576335309999997</v>
      </c>
      <c r="AA4" s="377">
        <f>MEDIAN($W$2:$W$18)</f>
        <v>14.7</v>
      </c>
      <c r="AB4" s="377">
        <f>MAX($W$2:$W$18)</f>
        <v>66.2</v>
      </c>
      <c r="AC4" s="377">
        <f>MIN($W$2:$W$18)</f>
        <v>6.97</v>
      </c>
      <c r="AD4" s="377">
        <f>STDEV($W$2:$W$18)</f>
        <v>13.963779782030615</v>
      </c>
      <c r="AE4" s="380">
        <f>COUNT($W$2:$W$18)</f>
        <v>17</v>
      </c>
      <c r="AF4" s="271"/>
      <c r="AG4" s="271"/>
    </row>
    <row r="5" spans="1:39" s="383" customFormat="1" ht="15" customHeight="1">
      <c r="A5" s="331"/>
      <c r="B5" s="332" t="s">
        <v>381</v>
      </c>
      <c r="C5" s="332">
        <v>2011</v>
      </c>
      <c r="D5" s="331"/>
      <c r="E5" s="339" t="s">
        <v>71</v>
      </c>
      <c r="F5" s="331"/>
      <c r="G5" s="347"/>
      <c r="H5" s="341" t="s">
        <v>124</v>
      </c>
      <c r="I5" s="341"/>
      <c r="J5" s="348" t="s">
        <v>598</v>
      </c>
      <c r="K5" s="348" t="s">
        <v>724</v>
      </c>
      <c r="L5" s="341" t="s">
        <v>591</v>
      </c>
      <c r="M5" s="351" t="s">
        <v>511</v>
      </c>
      <c r="N5" s="332" t="s">
        <v>366</v>
      </c>
      <c r="O5" s="331"/>
      <c r="P5" s="332" t="s">
        <v>727</v>
      </c>
      <c r="Q5" s="349"/>
      <c r="R5" s="350">
        <v>0.95699999999999996</v>
      </c>
      <c r="S5" s="349"/>
      <c r="T5" s="349"/>
      <c r="U5" s="350">
        <v>6.97</v>
      </c>
      <c r="V5" s="335">
        <f t="shared" si="0"/>
        <v>0.95699999999999996</v>
      </c>
      <c r="W5" s="336">
        <f>+U5</f>
        <v>6.97</v>
      </c>
      <c r="X5" s="337" t="str">
        <f t="shared" si="1"/>
        <v>F</v>
      </c>
      <c r="Y5" s="376" t="s">
        <v>756</v>
      </c>
      <c r="Z5" s="377">
        <f>AVERAGE($W$19:$W$23)</f>
        <v>84.28</v>
      </c>
      <c r="AA5" s="377">
        <f>MEDIAN($W$19:$W$23)</f>
        <v>85.5</v>
      </c>
      <c r="AB5" s="377">
        <f>MAX($W$19:$W$23)</f>
        <v>191</v>
      </c>
      <c r="AC5" s="377">
        <f>MIN($W$19:$W$23)</f>
        <v>23</v>
      </c>
      <c r="AD5" s="377">
        <f>STDEV($W$19:$W$23)</f>
        <v>68.59166859028872</v>
      </c>
      <c r="AE5" s="380">
        <f>COUNT($W$19:$W$23)</f>
        <v>5</v>
      </c>
      <c r="AF5" s="338" t="s">
        <v>757</v>
      </c>
      <c r="AG5" s="338"/>
      <c r="AH5" s="338"/>
      <c r="AI5" s="338"/>
      <c r="AJ5" s="338"/>
      <c r="AK5" s="338"/>
      <c r="AL5" s="338"/>
      <c r="AM5" s="338"/>
    </row>
    <row r="6" spans="1:39" s="383" customFormat="1" ht="15" customHeight="1">
      <c r="A6" s="330"/>
      <c r="B6" s="331" t="s">
        <v>410</v>
      </c>
      <c r="C6" s="332">
        <v>2014</v>
      </c>
      <c r="D6" s="330"/>
      <c r="E6" s="333" t="s">
        <v>18</v>
      </c>
      <c r="F6" s="330"/>
      <c r="G6" s="330"/>
      <c r="H6" s="330" t="s">
        <v>422</v>
      </c>
      <c r="I6" s="330"/>
      <c r="J6" s="334" t="s">
        <v>598</v>
      </c>
      <c r="K6" s="334" t="s">
        <v>709</v>
      </c>
      <c r="L6" s="331" t="s">
        <v>598</v>
      </c>
      <c r="M6" s="330" t="s">
        <v>517</v>
      </c>
      <c r="N6" s="331" t="s">
        <v>423</v>
      </c>
      <c r="O6" s="330"/>
      <c r="P6" s="330"/>
      <c r="Q6" s="335"/>
      <c r="R6" s="335">
        <v>0.95299999999999996</v>
      </c>
      <c r="S6" s="335">
        <v>23.6</v>
      </c>
      <c r="T6" s="335"/>
      <c r="U6" s="335"/>
      <c r="V6" s="335">
        <f t="shared" si="0"/>
        <v>0.95299999999999996</v>
      </c>
      <c r="W6" s="336">
        <f>+S6</f>
        <v>23.6</v>
      </c>
      <c r="X6" s="337" t="str">
        <f t="shared" si="1"/>
        <v>F</v>
      </c>
      <c r="Y6" s="369" t="str">
        <f>+K26</f>
        <v>SE pine - loblolly</v>
      </c>
      <c r="Z6" s="368">
        <f>AVERAGE($W$26:$W$39)</f>
        <v>19.749546978571427</v>
      </c>
      <c r="AA6" s="368">
        <f>MEDIAN($W$26:$W$39)</f>
        <v>18</v>
      </c>
      <c r="AB6" s="368">
        <f>MAX($W$26:$W$39)</f>
        <v>43</v>
      </c>
      <c r="AC6" s="368">
        <f>MIN($W$26:$W$39)</f>
        <v>2.0699999999999998</v>
      </c>
      <c r="AD6" s="368">
        <f>STDEV($W$26:$W$39)</f>
        <v>11.129532299923747</v>
      </c>
      <c r="AE6" s="371">
        <f>COUNT($W$26:$W$39)</f>
        <v>14</v>
      </c>
      <c r="AF6" s="271"/>
      <c r="AG6" s="271"/>
      <c r="AH6" s="338"/>
      <c r="AI6" s="338"/>
      <c r="AJ6" s="338"/>
      <c r="AK6" s="338"/>
      <c r="AL6" s="338"/>
      <c r="AM6" s="338"/>
    </row>
    <row r="7" spans="1:39" s="383" customFormat="1" ht="15" customHeight="1">
      <c r="A7" s="331"/>
      <c r="B7" s="332" t="s">
        <v>381</v>
      </c>
      <c r="C7" s="332">
        <v>2011</v>
      </c>
      <c r="D7" s="331"/>
      <c r="E7" s="339" t="s">
        <v>71</v>
      </c>
      <c r="F7" s="331"/>
      <c r="G7" s="347"/>
      <c r="H7" s="341" t="s">
        <v>124</v>
      </c>
      <c r="I7" s="341"/>
      <c r="J7" s="348" t="s">
        <v>598</v>
      </c>
      <c r="K7" s="348" t="s">
        <v>729</v>
      </c>
      <c r="L7" s="339" t="s">
        <v>590</v>
      </c>
      <c r="M7" s="351" t="s">
        <v>521</v>
      </c>
      <c r="N7" s="332" t="s">
        <v>365</v>
      </c>
      <c r="O7" s="331"/>
      <c r="P7" s="332" t="s">
        <v>728</v>
      </c>
      <c r="Q7" s="349"/>
      <c r="R7" s="350">
        <v>0.95099999999999996</v>
      </c>
      <c r="S7" s="349"/>
      <c r="T7" s="349"/>
      <c r="U7" s="350">
        <v>7.26</v>
      </c>
      <c r="V7" s="335">
        <f t="shared" si="0"/>
        <v>0.95099999999999996</v>
      </c>
      <c r="W7" s="336">
        <f>+U7</f>
        <v>7.26</v>
      </c>
      <c r="X7" s="337" t="str">
        <f t="shared" si="1"/>
        <v>F</v>
      </c>
      <c r="Y7" s="384" t="s">
        <v>743</v>
      </c>
      <c r="Z7" s="368">
        <f>AVERAGE($W$40:$W$74)</f>
        <v>32.372656995771429</v>
      </c>
      <c r="AA7" s="368">
        <f>MEDIAN($W$40:$W$74)</f>
        <v>31.1</v>
      </c>
      <c r="AB7" s="368">
        <f>MAX($W$40:$W$74)</f>
        <v>80</v>
      </c>
      <c r="AC7" s="368">
        <f>MIN($W$40:$W$74)</f>
        <v>9.9662413020000002</v>
      </c>
      <c r="AD7" s="368">
        <f>STDEV($W$40:$W$74)</f>
        <v>18.897290559152371</v>
      </c>
      <c r="AE7" s="371">
        <f>COUNT($W$40:$W$74)</f>
        <v>35</v>
      </c>
      <c r="AF7" s="271"/>
      <c r="AG7" s="271"/>
      <c r="AH7" s="338"/>
      <c r="AI7" s="338"/>
      <c r="AJ7" s="338"/>
      <c r="AK7" s="338"/>
      <c r="AL7" s="338"/>
      <c r="AM7" s="338"/>
    </row>
    <row r="8" spans="1:39" s="383" customFormat="1" ht="15" customHeight="1">
      <c r="A8" s="331"/>
      <c r="B8" s="332" t="s">
        <v>381</v>
      </c>
      <c r="C8" s="332">
        <v>2011</v>
      </c>
      <c r="D8" s="331"/>
      <c r="E8" s="339" t="s">
        <v>71</v>
      </c>
      <c r="F8" s="331"/>
      <c r="G8" s="347"/>
      <c r="H8" s="341" t="s">
        <v>124</v>
      </c>
      <c r="I8" s="341"/>
      <c r="J8" s="348" t="s">
        <v>598</v>
      </c>
      <c r="K8" s="348" t="s">
        <v>730</v>
      </c>
      <c r="L8" s="341"/>
      <c r="M8" s="351"/>
      <c r="N8" s="332" t="s">
        <v>584</v>
      </c>
      <c r="O8" s="331"/>
      <c r="P8" s="332" t="s">
        <v>287</v>
      </c>
      <c r="Q8" s="349"/>
      <c r="R8" s="350">
        <v>0.94499999999999995</v>
      </c>
      <c r="S8" s="349"/>
      <c r="T8" s="349"/>
      <c r="U8" s="350">
        <v>9.1300000000000008</v>
      </c>
      <c r="V8" s="335">
        <f t="shared" si="0"/>
        <v>0.94499999999999995</v>
      </c>
      <c r="W8" s="336">
        <f>+U8</f>
        <v>9.1300000000000008</v>
      </c>
      <c r="X8" s="337" t="str">
        <f t="shared" si="1"/>
        <v>F</v>
      </c>
      <c r="Y8" s="368" t="s">
        <v>697</v>
      </c>
      <c r="Z8" s="368">
        <f>AVERAGE($W$40:$W$44)</f>
        <v>11.828598970400002</v>
      </c>
      <c r="AA8" s="368">
        <f>MEDIAN($W$40:$W$44)</f>
        <v>11.28559733</v>
      </c>
      <c r="AB8" s="368">
        <f>MAX($W$40:$W$44)</f>
        <v>15.383533720000001</v>
      </c>
      <c r="AC8" s="368">
        <f>MIN($W$40:$W$44)</f>
        <v>9.9662413020000002</v>
      </c>
      <c r="AD8" s="368">
        <f>STDEV($W$40:$W$44)</f>
        <v>2.070117267914616</v>
      </c>
      <c r="AE8" s="371">
        <f>COUNT($W$40:$W$44)</f>
        <v>5</v>
      </c>
      <c r="AF8" s="338"/>
      <c r="AG8" s="338"/>
      <c r="AH8" s="338"/>
      <c r="AI8" s="338"/>
      <c r="AJ8" s="338"/>
      <c r="AK8" s="338"/>
      <c r="AL8" s="338"/>
      <c r="AM8" s="338"/>
    </row>
    <row r="9" spans="1:39" s="383" customFormat="1" ht="15" customHeight="1">
      <c r="A9" s="331"/>
      <c r="B9" s="332" t="s">
        <v>381</v>
      </c>
      <c r="C9" s="332">
        <v>2011</v>
      </c>
      <c r="D9" s="331"/>
      <c r="E9" s="339" t="s">
        <v>71</v>
      </c>
      <c r="F9" s="331"/>
      <c r="G9" s="347"/>
      <c r="H9" s="341" t="s">
        <v>124</v>
      </c>
      <c r="I9" s="341"/>
      <c r="J9" s="348" t="s">
        <v>598</v>
      </c>
      <c r="K9" s="348" t="s">
        <v>726</v>
      </c>
      <c r="L9" s="342" t="s">
        <v>597</v>
      </c>
      <c r="M9" s="339" t="s">
        <v>515</v>
      </c>
      <c r="N9" s="332" t="s">
        <v>588</v>
      </c>
      <c r="O9" s="331"/>
      <c r="P9" s="332" t="s">
        <v>725</v>
      </c>
      <c r="Q9" s="349"/>
      <c r="R9" s="350">
        <v>0.94299999999999995</v>
      </c>
      <c r="S9" s="349"/>
      <c r="T9" s="349"/>
      <c r="U9" s="350">
        <v>9.4499999999999993</v>
      </c>
      <c r="V9" s="335">
        <f t="shared" si="0"/>
        <v>0.94299999999999995</v>
      </c>
      <c r="W9" s="336">
        <f>+U9</f>
        <v>9.4499999999999993</v>
      </c>
      <c r="X9" s="337" t="str">
        <f t="shared" si="1"/>
        <v>F</v>
      </c>
      <c r="Y9" s="384" t="s">
        <v>753</v>
      </c>
      <c r="Z9" s="368">
        <f>AVERAGE($W$45:$W$74)</f>
        <v>35.796666666666667</v>
      </c>
      <c r="AA9" s="368">
        <f>MEDIAN($W$45:$W$74)</f>
        <v>35.5</v>
      </c>
      <c r="AB9" s="368">
        <f>MAX($W$45:$W$74)</f>
        <v>80</v>
      </c>
      <c r="AC9" s="368">
        <f>MIN($W$45:$W$74)</f>
        <v>12</v>
      </c>
      <c r="AD9" s="368">
        <f>STDEV($W$45:$W$74)</f>
        <v>18.253492501593964</v>
      </c>
      <c r="AE9" s="371">
        <f>COUNT($W$45:$W$74)</f>
        <v>30</v>
      </c>
      <c r="AF9" s="338"/>
      <c r="AG9" s="338"/>
      <c r="AH9" s="338"/>
      <c r="AI9" s="338"/>
      <c r="AJ9" s="338"/>
      <c r="AK9" s="338"/>
      <c r="AL9" s="338"/>
      <c r="AM9" s="338"/>
    </row>
    <row r="10" spans="1:39" s="383" customFormat="1" ht="15" customHeight="1">
      <c r="A10" s="331"/>
      <c r="B10" s="332" t="s">
        <v>381</v>
      </c>
      <c r="C10" s="332">
        <v>2011</v>
      </c>
      <c r="D10" s="331"/>
      <c r="E10" s="339" t="s">
        <v>71</v>
      </c>
      <c r="F10" s="331"/>
      <c r="G10" s="347"/>
      <c r="H10" s="341" t="s">
        <v>124</v>
      </c>
      <c r="I10" s="341"/>
      <c r="J10" s="348" t="s">
        <v>598</v>
      </c>
      <c r="K10" s="348" t="s">
        <v>724</v>
      </c>
      <c r="L10" s="342" t="s">
        <v>597</v>
      </c>
      <c r="M10" s="339" t="s">
        <v>514</v>
      </c>
      <c r="N10" s="332" t="s">
        <v>587</v>
      </c>
      <c r="O10" s="331"/>
      <c r="P10" s="332" t="s">
        <v>723</v>
      </c>
      <c r="Q10" s="349"/>
      <c r="R10" s="350">
        <v>0.94199999999999995</v>
      </c>
      <c r="S10" s="349"/>
      <c r="T10" s="349"/>
      <c r="U10" s="350">
        <v>22.58</v>
      </c>
      <c r="V10" s="335">
        <f t="shared" si="0"/>
        <v>0.94199999999999995</v>
      </c>
      <c r="W10" s="336">
        <f>+U10</f>
        <v>22.58</v>
      </c>
      <c r="X10" s="337" t="str">
        <f t="shared" si="1"/>
        <v>F</v>
      </c>
      <c r="Y10" s="369" t="s">
        <v>744</v>
      </c>
      <c r="Z10" s="368">
        <f>AVERAGE($W$45:$W$48)</f>
        <v>25</v>
      </c>
      <c r="AA10" s="368">
        <f>MEDIAN($W$45:$W$48)</f>
        <v>25.15</v>
      </c>
      <c r="AB10" s="368">
        <f>MAX($W$45:$W$48)</f>
        <v>30.3</v>
      </c>
      <c r="AC10" s="368">
        <f>MIN($W$45:$W$48)</f>
        <v>19.399999999999999</v>
      </c>
      <c r="AD10" s="368">
        <f>STDEV($W$45:$W$48)</f>
        <v>4.729341039369733</v>
      </c>
      <c r="AE10" s="371">
        <f>COUNT($W$45:$W$48)</f>
        <v>4</v>
      </c>
      <c r="AF10" s="338"/>
      <c r="AG10" s="338"/>
      <c r="AH10" s="338"/>
      <c r="AI10" s="338"/>
      <c r="AJ10" s="338"/>
      <c r="AK10" s="338"/>
      <c r="AL10" s="338"/>
      <c r="AM10" s="338"/>
    </row>
    <row r="11" spans="1:39" s="338" customFormat="1" ht="15" customHeight="1">
      <c r="A11" s="330"/>
      <c r="B11" s="331" t="s">
        <v>410</v>
      </c>
      <c r="C11" s="332">
        <v>2014</v>
      </c>
      <c r="D11" s="330"/>
      <c r="E11" s="333" t="s">
        <v>18</v>
      </c>
      <c r="F11" s="330"/>
      <c r="G11" s="330"/>
      <c r="H11" s="330" t="s">
        <v>422</v>
      </c>
      <c r="I11" s="330"/>
      <c r="J11" s="334" t="s">
        <v>598</v>
      </c>
      <c r="K11" s="334" t="s">
        <v>709</v>
      </c>
      <c r="L11" s="331" t="s">
        <v>598</v>
      </c>
      <c r="M11" s="330" t="s">
        <v>517</v>
      </c>
      <c r="N11" s="331" t="s">
        <v>423</v>
      </c>
      <c r="O11" s="330"/>
      <c r="P11" s="330"/>
      <c r="Q11" s="335"/>
      <c r="R11" s="335">
        <v>0.93799999999999994</v>
      </c>
      <c r="S11" s="335">
        <v>22.9</v>
      </c>
      <c r="T11" s="335"/>
      <c r="U11" s="335"/>
      <c r="V11" s="335">
        <f t="shared" si="0"/>
        <v>0.93799999999999994</v>
      </c>
      <c r="W11" s="336">
        <f>+S11</f>
        <v>22.9</v>
      </c>
      <c r="X11" s="337" t="str">
        <f t="shared" si="1"/>
        <v>F</v>
      </c>
      <c r="Y11" s="369" t="s">
        <v>745</v>
      </c>
      <c r="Z11" s="385">
        <f>AVERAGE($W$49:$W$52)</f>
        <v>39.225000000000001</v>
      </c>
      <c r="AA11" s="385">
        <f>MEDIAN($W$49:$W$52)</f>
        <v>40.4</v>
      </c>
      <c r="AB11" s="385">
        <f>MAX($W$49:$W$52)</f>
        <v>45</v>
      </c>
      <c r="AC11" s="385">
        <f>MIN($W$49:$W$52)</f>
        <v>31.1</v>
      </c>
      <c r="AD11" s="385">
        <f>STDEV($W$49:$W$52)</f>
        <v>6.5331845221147624</v>
      </c>
      <c r="AE11" s="386">
        <f>COUNT($W$49:$W$52)</f>
        <v>4</v>
      </c>
      <c r="AF11" s="271"/>
      <c r="AG11" s="271"/>
    </row>
    <row r="12" spans="1:39" s="338" customFormat="1" ht="15" customHeight="1">
      <c r="A12" s="339">
        <v>181</v>
      </c>
      <c r="B12" s="339" t="s">
        <v>251</v>
      </c>
      <c r="C12" s="339">
        <v>2009</v>
      </c>
      <c r="D12" s="340" t="s">
        <v>252</v>
      </c>
      <c r="E12" s="341" t="s">
        <v>18</v>
      </c>
      <c r="F12" s="342" t="s">
        <v>300</v>
      </c>
      <c r="G12" s="339" t="s">
        <v>287</v>
      </c>
      <c r="H12" s="341" t="s">
        <v>124</v>
      </c>
      <c r="I12" s="330"/>
      <c r="J12" s="341" t="s">
        <v>598</v>
      </c>
      <c r="K12" s="341" t="s">
        <v>598</v>
      </c>
      <c r="L12" s="331" t="s">
        <v>598</v>
      </c>
      <c r="M12" s="330" t="s">
        <v>526</v>
      </c>
      <c r="N12" s="342" t="s">
        <v>319</v>
      </c>
      <c r="O12" s="342" t="s">
        <v>249</v>
      </c>
      <c r="P12" s="342" t="s">
        <v>322</v>
      </c>
      <c r="Q12" s="343"/>
      <c r="R12" s="344">
        <v>0.93600000000000005</v>
      </c>
      <c r="S12" s="344"/>
      <c r="T12" s="344"/>
      <c r="U12" s="344">
        <v>11.376634170000001</v>
      </c>
      <c r="V12" s="335">
        <f t="shared" si="0"/>
        <v>0.93600000000000005</v>
      </c>
      <c r="W12" s="336">
        <f>+U12</f>
        <v>11.376634170000001</v>
      </c>
      <c r="X12" s="337" t="str">
        <f t="shared" si="1"/>
        <v>F</v>
      </c>
      <c r="Y12" s="271"/>
      <c r="Z12" s="271"/>
      <c r="AA12" s="271"/>
      <c r="AB12" s="271"/>
      <c r="AC12" s="271"/>
      <c r="AD12" s="271"/>
      <c r="AE12" s="271"/>
      <c r="AF12" s="271"/>
      <c r="AG12" s="271"/>
    </row>
    <row r="13" spans="1:39" s="338" customFormat="1" ht="15" customHeight="1">
      <c r="A13" s="330"/>
      <c r="B13" s="331" t="s">
        <v>410</v>
      </c>
      <c r="C13" s="332">
        <v>2014</v>
      </c>
      <c r="D13" s="330"/>
      <c r="E13" s="333" t="s">
        <v>18</v>
      </c>
      <c r="F13" s="330"/>
      <c r="G13" s="330"/>
      <c r="H13" s="330" t="s">
        <v>422</v>
      </c>
      <c r="I13" s="330"/>
      <c r="J13" s="334" t="s">
        <v>598</v>
      </c>
      <c r="K13" s="334" t="s">
        <v>709</v>
      </c>
      <c r="L13" s="331" t="s">
        <v>598</v>
      </c>
      <c r="M13" s="330" t="s">
        <v>517</v>
      </c>
      <c r="N13" s="331" t="s">
        <v>423</v>
      </c>
      <c r="O13" s="330"/>
      <c r="P13" s="330"/>
      <c r="Q13" s="335"/>
      <c r="R13" s="335">
        <v>0.93100000000000005</v>
      </c>
      <c r="S13" s="335">
        <v>27.9</v>
      </c>
      <c r="T13" s="335"/>
      <c r="U13" s="335"/>
      <c r="V13" s="335">
        <f t="shared" si="0"/>
        <v>0.93100000000000005</v>
      </c>
      <c r="W13" s="336">
        <f>+S13</f>
        <v>27.9</v>
      </c>
      <c r="X13" s="337" t="str">
        <f t="shared" si="1"/>
        <v>F</v>
      </c>
      <c r="Y13" s="271"/>
      <c r="Z13" s="271"/>
      <c r="AA13" s="271"/>
      <c r="AB13" s="271"/>
      <c r="AC13" s="271"/>
      <c r="AD13" s="271"/>
      <c r="AE13" s="271"/>
      <c r="AF13" s="271"/>
      <c r="AG13" s="271"/>
    </row>
    <row r="14" spans="1:39" s="338" customFormat="1" ht="15" customHeight="1">
      <c r="A14" s="339">
        <v>181</v>
      </c>
      <c r="B14" s="339" t="s">
        <v>251</v>
      </c>
      <c r="C14" s="339">
        <v>2009</v>
      </c>
      <c r="D14" s="340" t="s">
        <v>252</v>
      </c>
      <c r="E14" s="341" t="s">
        <v>18</v>
      </c>
      <c r="F14" s="342" t="s">
        <v>295</v>
      </c>
      <c r="G14" s="339" t="s">
        <v>311</v>
      </c>
      <c r="H14" s="341" t="s">
        <v>291</v>
      </c>
      <c r="I14" s="330"/>
      <c r="J14" s="341" t="s">
        <v>598</v>
      </c>
      <c r="K14" s="341" t="s">
        <v>598</v>
      </c>
      <c r="L14" s="331" t="s">
        <v>598</v>
      </c>
      <c r="M14" s="330" t="s">
        <v>527</v>
      </c>
      <c r="N14" s="342" t="s">
        <v>312</v>
      </c>
      <c r="O14" s="342" t="s">
        <v>45</v>
      </c>
      <c r="P14" s="342" t="s">
        <v>313</v>
      </c>
      <c r="Q14" s="343"/>
      <c r="R14" s="344">
        <v>0.91500000000000004</v>
      </c>
      <c r="S14" s="344"/>
      <c r="T14" s="344"/>
      <c r="U14" s="344">
        <v>16.166176419999999</v>
      </c>
      <c r="V14" s="335">
        <f t="shared" si="0"/>
        <v>0.91500000000000004</v>
      </c>
      <c r="W14" s="336">
        <f>+U14</f>
        <v>16.166176419999999</v>
      </c>
      <c r="X14" s="337" t="str">
        <f t="shared" si="1"/>
        <v>F</v>
      </c>
      <c r="Y14" s="271"/>
      <c r="Z14" s="271"/>
      <c r="AA14" s="271"/>
      <c r="AB14" s="271"/>
      <c r="AC14" s="271"/>
      <c r="AD14" s="271"/>
      <c r="AE14" s="271"/>
      <c r="AF14" s="271"/>
      <c r="AG14" s="271"/>
    </row>
    <row r="15" spans="1:39" s="338" customFormat="1" ht="15" customHeight="1">
      <c r="A15" s="381"/>
      <c r="B15" s="331" t="s">
        <v>410</v>
      </c>
      <c r="C15" s="332">
        <v>2014</v>
      </c>
      <c r="D15" s="381"/>
      <c r="E15" s="333" t="s">
        <v>18</v>
      </c>
      <c r="F15" s="381"/>
      <c r="G15" s="381"/>
      <c r="H15" s="381" t="s">
        <v>422</v>
      </c>
      <c r="I15" s="381"/>
      <c r="J15" s="381"/>
      <c r="K15" s="381"/>
      <c r="L15" s="331" t="s">
        <v>598</v>
      </c>
      <c r="M15" s="381" t="s">
        <v>517</v>
      </c>
      <c r="N15" s="331" t="s">
        <v>423</v>
      </c>
      <c r="O15" s="381"/>
      <c r="P15" s="381"/>
      <c r="Q15" s="349"/>
      <c r="R15" s="349">
        <v>0.91300000000000003</v>
      </c>
      <c r="S15" s="349"/>
      <c r="T15" s="349">
        <v>66.2</v>
      </c>
      <c r="U15" s="349"/>
      <c r="V15" s="349">
        <f t="shared" si="0"/>
        <v>0.91300000000000003</v>
      </c>
      <c r="W15" s="349">
        <f>+T15</f>
        <v>66.2</v>
      </c>
      <c r="X15" s="337" t="str">
        <f t="shared" si="1"/>
        <v>F</v>
      </c>
      <c r="Y15" s="383"/>
      <c r="Z15" s="383"/>
      <c r="AA15" s="383"/>
      <c r="AB15" s="383"/>
      <c r="AC15" s="383"/>
      <c r="AD15" s="383"/>
      <c r="AE15" s="383"/>
      <c r="AF15" s="383"/>
    </row>
    <row r="16" spans="1:39" s="338" customFormat="1" ht="15" customHeight="1">
      <c r="A16" s="339">
        <v>181</v>
      </c>
      <c r="B16" s="339" t="s">
        <v>251</v>
      </c>
      <c r="C16" s="339">
        <v>2009</v>
      </c>
      <c r="D16" s="340" t="s">
        <v>252</v>
      </c>
      <c r="E16" s="341" t="s">
        <v>18</v>
      </c>
      <c r="F16" s="342" t="s">
        <v>300</v>
      </c>
      <c r="G16" s="339" t="s">
        <v>287</v>
      </c>
      <c r="H16" s="341" t="s">
        <v>124</v>
      </c>
      <c r="I16" s="330"/>
      <c r="J16" s="341" t="s">
        <v>598</v>
      </c>
      <c r="K16" s="341" t="s">
        <v>598</v>
      </c>
      <c r="L16" s="331" t="s">
        <v>598</v>
      </c>
      <c r="M16" s="330" t="s">
        <v>525</v>
      </c>
      <c r="N16" s="342" t="s">
        <v>319</v>
      </c>
      <c r="O16" s="342" t="s">
        <v>320</v>
      </c>
      <c r="P16" s="342" t="s">
        <v>321</v>
      </c>
      <c r="Q16" s="343"/>
      <c r="R16" s="344">
        <v>0.90400000000000003</v>
      </c>
      <c r="S16" s="344"/>
      <c r="T16" s="344"/>
      <c r="U16" s="344">
        <v>10.364889679999999</v>
      </c>
      <c r="V16" s="335">
        <f t="shared" si="0"/>
        <v>0.90400000000000003</v>
      </c>
      <c r="W16" s="336">
        <f>+U16</f>
        <v>10.364889679999999</v>
      </c>
      <c r="X16" s="337" t="str">
        <f t="shared" si="1"/>
        <v>F</v>
      </c>
      <c r="Y16" s="271"/>
      <c r="Z16" s="271"/>
      <c r="AA16" s="271"/>
      <c r="AB16" s="271"/>
      <c r="AC16" s="271"/>
      <c r="AD16" s="271"/>
      <c r="AE16" s="271"/>
      <c r="AF16" s="271"/>
      <c r="AG16" s="271"/>
    </row>
    <row r="17" spans="1:39" s="338" customFormat="1" ht="15" customHeight="1">
      <c r="A17" s="330"/>
      <c r="B17" s="331" t="s">
        <v>409</v>
      </c>
      <c r="C17" s="332">
        <v>2015</v>
      </c>
      <c r="D17" s="330"/>
      <c r="E17" s="333" t="s">
        <v>424</v>
      </c>
      <c r="F17" s="330"/>
      <c r="G17" s="330"/>
      <c r="H17" s="330" t="s">
        <v>132</v>
      </c>
      <c r="I17" s="330"/>
      <c r="J17" s="334" t="s">
        <v>598</v>
      </c>
      <c r="K17" s="334" t="s">
        <v>709</v>
      </c>
      <c r="L17" s="331" t="s">
        <v>598</v>
      </c>
      <c r="M17" s="330" t="s">
        <v>425</v>
      </c>
      <c r="N17" s="331"/>
      <c r="O17" s="334" t="s">
        <v>416</v>
      </c>
      <c r="P17" s="330"/>
      <c r="Q17" s="335"/>
      <c r="R17" s="335">
        <v>0.90100000000000002</v>
      </c>
      <c r="S17" s="335"/>
      <c r="T17" s="335"/>
      <c r="U17" s="335">
        <v>24</v>
      </c>
      <c r="V17" s="335">
        <f t="shared" si="0"/>
        <v>0.90100000000000002</v>
      </c>
      <c r="W17" s="336">
        <f>+U17</f>
        <v>24</v>
      </c>
      <c r="X17" s="337" t="str">
        <f t="shared" si="1"/>
        <v>F</v>
      </c>
      <c r="Y17" s="271"/>
      <c r="Z17" s="271"/>
      <c r="AA17" s="271"/>
      <c r="AB17" s="271"/>
      <c r="AC17" s="271"/>
      <c r="AD17" s="271"/>
      <c r="AE17" s="271"/>
      <c r="AF17" s="271"/>
      <c r="AG17" s="271"/>
    </row>
    <row r="18" spans="1:39" s="338" customFormat="1" ht="15" customHeight="1">
      <c r="A18" s="330"/>
      <c r="B18" s="331" t="s">
        <v>409</v>
      </c>
      <c r="C18" s="332">
        <v>2015</v>
      </c>
      <c r="D18" s="330"/>
      <c r="E18" s="333" t="s">
        <v>424</v>
      </c>
      <c r="F18" s="330"/>
      <c r="G18" s="330"/>
      <c r="H18" s="330" t="s">
        <v>138</v>
      </c>
      <c r="I18" s="330"/>
      <c r="J18" s="334" t="s">
        <v>598</v>
      </c>
      <c r="K18" s="334" t="s">
        <v>709</v>
      </c>
      <c r="L18" s="331" t="s">
        <v>598</v>
      </c>
      <c r="M18" s="330" t="s">
        <v>425</v>
      </c>
      <c r="N18" s="331"/>
      <c r="O18" s="334" t="s">
        <v>415</v>
      </c>
      <c r="P18" s="330"/>
      <c r="Q18" s="335"/>
      <c r="R18" s="335">
        <v>0.90100000000000002</v>
      </c>
      <c r="S18" s="335"/>
      <c r="T18" s="335"/>
      <c r="U18" s="335">
        <v>20</v>
      </c>
      <c r="V18" s="335">
        <f t="shared" si="0"/>
        <v>0.90100000000000002</v>
      </c>
      <c r="W18" s="336">
        <f>+U18</f>
        <v>20</v>
      </c>
      <c r="X18" s="337" t="str">
        <f t="shared" si="1"/>
        <v>F</v>
      </c>
      <c r="Y18" s="271"/>
      <c r="Z18" s="271"/>
      <c r="AA18" s="271"/>
      <c r="AB18" s="271"/>
      <c r="AC18" s="271"/>
      <c r="AD18" s="271"/>
      <c r="AE18" s="271"/>
      <c r="AF18" s="271"/>
      <c r="AG18" s="271"/>
    </row>
    <row r="19" spans="1:39" s="338" customFormat="1" ht="15" customHeight="1">
      <c r="A19" s="330"/>
      <c r="B19" s="331" t="s">
        <v>409</v>
      </c>
      <c r="C19" s="332">
        <v>2015</v>
      </c>
      <c r="D19" s="330"/>
      <c r="E19" s="333" t="s">
        <v>18</v>
      </c>
      <c r="F19" s="330"/>
      <c r="G19" s="330"/>
      <c r="H19" s="330" t="s">
        <v>132</v>
      </c>
      <c r="I19" s="330"/>
      <c r="J19" s="334" t="s">
        <v>598</v>
      </c>
      <c r="K19" s="334" t="s">
        <v>709</v>
      </c>
      <c r="L19" s="331" t="s">
        <v>598</v>
      </c>
      <c r="M19" s="330" t="s">
        <v>425</v>
      </c>
      <c r="N19" s="331"/>
      <c r="O19" s="334" t="s">
        <v>416</v>
      </c>
      <c r="P19" s="330"/>
      <c r="Q19" s="335"/>
      <c r="R19" s="335">
        <v>0.89600000000000002</v>
      </c>
      <c r="S19" s="335"/>
      <c r="T19" s="335"/>
      <c r="U19" s="335">
        <v>25</v>
      </c>
      <c r="V19" s="335">
        <f t="shared" si="0"/>
        <v>0.89600000000000002</v>
      </c>
      <c r="W19" s="336">
        <f>+U19</f>
        <v>25</v>
      </c>
      <c r="X19" s="337" t="str">
        <f t="shared" si="1"/>
        <v>S</v>
      </c>
      <c r="Y19" s="271"/>
      <c r="Z19" s="271"/>
      <c r="AA19" s="271"/>
      <c r="AB19" s="271"/>
      <c r="AC19" s="271"/>
      <c r="AD19" s="271"/>
      <c r="AE19" s="271"/>
      <c r="AF19" s="271"/>
      <c r="AG19" s="271"/>
    </row>
    <row r="20" spans="1:39" s="338" customFormat="1" ht="15" customHeight="1">
      <c r="A20" s="330"/>
      <c r="B20" s="331" t="s">
        <v>409</v>
      </c>
      <c r="C20" s="332">
        <v>2015</v>
      </c>
      <c r="D20" s="330"/>
      <c r="E20" s="333" t="s">
        <v>18</v>
      </c>
      <c r="F20" s="330"/>
      <c r="G20" s="330"/>
      <c r="H20" s="330" t="s">
        <v>132</v>
      </c>
      <c r="I20" s="330"/>
      <c r="J20" s="334" t="s">
        <v>598</v>
      </c>
      <c r="K20" s="334" t="s">
        <v>709</v>
      </c>
      <c r="L20" s="331" t="s">
        <v>598</v>
      </c>
      <c r="M20" s="330" t="s">
        <v>425</v>
      </c>
      <c r="N20" s="331"/>
      <c r="O20" s="334" t="s">
        <v>415</v>
      </c>
      <c r="P20" s="330"/>
      <c r="Q20" s="335"/>
      <c r="R20" s="335">
        <v>0.89600000000000002</v>
      </c>
      <c r="S20" s="335"/>
      <c r="T20" s="335"/>
      <c r="U20" s="335">
        <v>23</v>
      </c>
      <c r="V20" s="335">
        <f t="shared" si="0"/>
        <v>0.89600000000000002</v>
      </c>
      <c r="W20" s="336">
        <f>+U20</f>
        <v>23</v>
      </c>
      <c r="X20" s="337" t="str">
        <f t="shared" si="1"/>
        <v>S</v>
      </c>
      <c r="Y20" s="271"/>
      <c r="Z20" s="271"/>
      <c r="AA20" s="271"/>
      <c r="AB20" s="271"/>
      <c r="AC20" s="271"/>
      <c r="AD20" s="271"/>
      <c r="AE20" s="271"/>
      <c r="AF20" s="271"/>
      <c r="AG20" s="271"/>
    </row>
    <row r="21" spans="1:39" s="338" customFormat="1" ht="15" customHeight="1">
      <c r="A21" s="381"/>
      <c r="B21" s="331" t="s">
        <v>410</v>
      </c>
      <c r="C21" s="332">
        <v>2014</v>
      </c>
      <c r="D21" s="381"/>
      <c r="E21" s="333" t="s">
        <v>18</v>
      </c>
      <c r="F21" s="381"/>
      <c r="G21" s="381"/>
      <c r="H21" s="381" t="s">
        <v>422</v>
      </c>
      <c r="I21" s="381"/>
      <c r="J21" s="381"/>
      <c r="K21" s="381"/>
      <c r="L21" s="331" t="s">
        <v>598</v>
      </c>
      <c r="M21" s="381" t="s">
        <v>517</v>
      </c>
      <c r="N21" s="331" t="s">
        <v>423</v>
      </c>
      <c r="O21" s="381"/>
      <c r="P21" s="381"/>
      <c r="Q21" s="349"/>
      <c r="R21" s="349">
        <v>0.871</v>
      </c>
      <c r="S21" s="349"/>
      <c r="T21" s="349">
        <v>96.9</v>
      </c>
      <c r="U21" s="349"/>
      <c r="V21" s="349">
        <f t="shared" si="0"/>
        <v>0.871</v>
      </c>
      <c r="W21" s="387">
        <f>+T21</f>
        <v>96.9</v>
      </c>
      <c r="X21" s="337" t="str">
        <f t="shared" si="1"/>
        <v>S</v>
      </c>
      <c r="Y21" s="383"/>
      <c r="Z21" s="383"/>
      <c r="AA21" s="383"/>
      <c r="AB21" s="383"/>
      <c r="AC21" s="383"/>
      <c r="AD21" s="383"/>
      <c r="AE21" s="383"/>
      <c r="AF21" s="383"/>
    </row>
    <row r="22" spans="1:39" s="338" customFormat="1" ht="15" customHeight="1">
      <c r="A22" s="381"/>
      <c r="B22" s="331" t="s">
        <v>410</v>
      </c>
      <c r="C22" s="332">
        <v>2014</v>
      </c>
      <c r="D22" s="381"/>
      <c r="E22" s="333" t="s">
        <v>18</v>
      </c>
      <c r="F22" s="381"/>
      <c r="G22" s="381"/>
      <c r="H22" s="381" t="s">
        <v>422</v>
      </c>
      <c r="I22" s="381"/>
      <c r="J22" s="381"/>
      <c r="K22" s="381"/>
      <c r="L22" s="331" t="s">
        <v>598</v>
      </c>
      <c r="M22" s="381" t="s">
        <v>517</v>
      </c>
      <c r="N22" s="331" t="s">
        <v>423</v>
      </c>
      <c r="O22" s="381"/>
      <c r="P22" s="381"/>
      <c r="Q22" s="349"/>
      <c r="R22" s="349">
        <v>0.81699999999999995</v>
      </c>
      <c r="S22" s="349"/>
      <c r="T22" s="349">
        <v>85.5</v>
      </c>
      <c r="U22" s="349"/>
      <c r="V22" s="349">
        <f t="shared" si="0"/>
        <v>0.81699999999999995</v>
      </c>
      <c r="W22" s="387">
        <f>+T22</f>
        <v>85.5</v>
      </c>
      <c r="X22" s="337" t="str">
        <f t="shared" si="1"/>
        <v>S</v>
      </c>
      <c r="Y22" s="383"/>
      <c r="Z22" s="383"/>
      <c r="AA22" s="383"/>
      <c r="AB22" s="383"/>
      <c r="AC22" s="383"/>
      <c r="AD22" s="383"/>
      <c r="AE22" s="383"/>
      <c r="AF22" s="383"/>
    </row>
    <row r="23" spans="1:39" s="338" customFormat="1" ht="15" customHeight="1">
      <c r="A23" s="381"/>
      <c r="B23" s="331" t="s">
        <v>410</v>
      </c>
      <c r="C23" s="332">
        <v>2014</v>
      </c>
      <c r="D23" s="381"/>
      <c r="E23" s="333" t="s">
        <v>18</v>
      </c>
      <c r="F23" s="381"/>
      <c r="G23" s="381"/>
      <c r="H23" s="381" t="s">
        <v>422</v>
      </c>
      <c r="I23" s="381"/>
      <c r="J23" s="381"/>
      <c r="K23" s="381"/>
      <c r="L23" s="331" t="s">
        <v>598</v>
      </c>
      <c r="M23" s="381" t="s">
        <v>517</v>
      </c>
      <c r="N23" s="331" t="s">
        <v>423</v>
      </c>
      <c r="O23" s="381"/>
      <c r="P23" s="381"/>
      <c r="Q23" s="349"/>
      <c r="R23" s="349">
        <v>0.78200000000000003</v>
      </c>
      <c r="S23" s="349"/>
      <c r="T23" s="349">
        <v>191</v>
      </c>
      <c r="U23" s="349"/>
      <c r="V23" s="349">
        <f t="shared" si="0"/>
        <v>0.78200000000000003</v>
      </c>
      <c r="W23" s="387">
        <f>+T23</f>
        <v>191</v>
      </c>
      <c r="X23" s="337" t="str">
        <f t="shared" si="1"/>
        <v>S</v>
      </c>
      <c r="Y23" s="383"/>
      <c r="Z23" s="383"/>
      <c r="AA23" s="383"/>
      <c r="AB23" s="383"/>
      <c r="AC23" s="383"/>
      <c r="AD23" s="383"/>
      <c r="AE23" s="383"/>
      <c r="AF23" s="383"/>
    </row>
    <row r="24" spans="1:39" s="338" customFormat="1" ht="15" customHeight="1">
      <c r="A24" s="331"/>
      <c r="B24" s="332" t="s">
        <v>383</v>
      </c>
      <c r="C24" s="332">
        <v>2005</v>
      </c>
      <c r="D24" s="331"/>
      <c r="E24" s="341" t="s">
        <v>18</v>
      </c>
      <c r="F24" s="331"/>
      <c r="G24" s="332"/>
      <c r="H24" s="331" t="s">
        <v>223</v>
      </c>
      <c r="I24" s="331"/>
      <c r="J24" s="331"/>
      <c r="K24" s="331"/>
      <c r="L24" s="331" t="s">
        <v>598</v>
      </c>
      <c r="M24" s="381" t="s">
        <v>517</v>
      </c>
      <c r="N24" s="331"/>
      <c r="O24" s="331"/>
      <c r="P24" s="331"/>
      <c r="Q24" s="349"/>
      <c r="R24" s="382"/>
      <c r="S24" s="349"/>
      <c r="T24" s="382">
        <v>1.1453</v>
      </c>
      <c r="U24" s="349"/>
      <c r="V24" s="349"/>
      <c r="W24" s="387">
        <f>+T24</f>
        <v>1.1453</v>
      </c>
      <c r="X24" s="337" t="str">
        <f t="shared" si="1"/>
        <v/>
      </c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</row>
    <row r="25" spans="1:39" s="338" customFormat="1" ht="15" customHeight="1">
      <c r="A25" s="331"/>
      <c r="B25" s="332" t="s">
        <v>383</v>
      </c>
      <c r="C25" s="332">
        <v>2005</v>
      </c>
      <c r="D25" s="331"/>
      <c r="E25" s="341" t="s">
        <v>18</v>
      </c>
      <c r="F25" s="331"/>
      <c r="G25" s="332"/>
      <c r="H25" s="331" t="s">
        <v>223</v>
      </c>
      <c r="I25" s="331"/>
      <c r="J25" s="331"/>
      <c r="K25" s="331"/>
      <c r="L25" s="331" t="s">
        <v>598</v>
      </c>
      <c r="M25" s="381" t="s">
        <v>517</v>
      </c>
      <c r="N25" s="331"/>
      <c r="O25" s="331"/>
      <c r="P25" s="331"/>
      <c r="Q25" s="349"/>
      <c r="R25" s="382"/>
      <c r="S25" s="382">
        <v>0.66210000000000002</v>
      </c>
      <c r="T25" s="349"/>
      <c r="U25" s="349"/>
      <c r="V25" s="349"/>
      <c r="W25" s="387">
        <f>+S25</f>
        <v>0.66210000000000002</v>
      </c>
      <c r="X25" s="337" t="str">
        <f t="shared" si="1"/>
        <v/>
      </c>
      <c r="Y25" s="383"/>
      <c r="Z25" s="381"/>
      <c r="AA25" s="381"/>
      <c r="AB25" s="381"/>
      <c r="AC25" s="381"/>
      <c r="AD25" s="381"/>
      <c r="AE25" s="381"/>
      <c r="AF25" s="383"/>
      <c r="AG25" s="383"/>
      <c r="AH25" s="383"/>
      <c r="AI25" s="383"/>
      <c r="AJ25" s="383"/>
      <c r="AK25" s="383"/>
      <c r="AL25" s="383"/>
      <c r="AM25" s="383"/>
    </row>
    <row r="26" spans="1:39" s="338" customFormat="1" ht="15" customHeight="1">
      <c r="A26" s="339">
        <v>181</v>
      </c>
      <c r="B26" s="339" t="s">
        <v>251</v>
      </c>
      <c r="C26" s="339">
        <v>2009</v>
      </c>
      <c r="D26" s="340" t="s">
        <v>252</v>
      </c>
      <c r="E26" s="340" t="s">
        <v>18</v>
      </c>
      <c r="F26" s="345" t="s">
        <v>300</v>
      </c>
      <c r="G26" s="339" t="s">
        <v>298</v>
      </c>
      <c r="H26" s="340" t="s">
        <v>223</v>
      </c>
      <c r="I26" s="330"/>
      <c r="J26" s="340" t="s">
        <v>598</v>
      </c>
      <c r="K26" s="340" t="s">
        <v>691</v>
      </c>
      <c r="L26" s="342" t="s">
        <v>597</v>
      </c>
      <c r="M26" s="342" t="s">
        <v>518</v>
      </c>
      <c r="N26" s="345" t="s">
        <v>125</v>
      </c>
      <c r="O26" s="345"/>
      <c r="P26" s="345" t="s">
        <v>301</v>
      </c>
      <c r="Q26" s="343"/>
      <c r="R26" s="346">
        <v>0.94199999999999995</v>
      </c>
      <c r="S26" s="346"/>
      <c r="T26" s="346"/>
      <c r="U26" s="346">
        <v>13.15830701</v>
      </c>
      <c r="V26" s="335">
        <f>+R26</f>
        <v>0.94199999999999995</v>
      </c>
      <c r="W26" s="336">
        <f t="shared" ref="W26:W57" si="2">+U26</f>
        <v>13.15830701</v>
      </c>
      <c r="X26" s="337" t="str">
        <f t="shared" si="1"/>
        <v>F</v>
      </c>
      <c r="Y26" s="271"/>
      <c r="Z26" s="271"/>
      <c r="AA26" s="271"/>
      <c r="AB26" s="271"/>
      <c r="AC26" s="271"/>
      <c r="AD26" s="271"/>
      <c r="AE26" s="271"/>
      <c r="AF26" s="271"/>
      <c r="AG26" s="271"/>
      <c r="AH26" s="352"/>
      <c r="AI26" s="352"/>
      <c r="AJ26" s="352"/>
      <c r="AK26" s="352"/>
      <c r="AL26" s="352"/>
      <c r="AM26" s="352"/>
    </row>
    <row r="27" spans="1:39" s="338" customFormat="1" ht="15" customHeight="1">
      <c r="A27" s="339">
        <v>181</v>
      </c>
      <c r="B27" s="339" t="s">
        <v>251</v>
      </c>
      <c r="C27" s="339">
        <v>2009</v>
      </c>
      <c r="D27" s="340" t="s">
        <v>252</v>
      </c>
      <c r="E27" s="341" t="s">
        <v>18</v>
      </c>
      <c r="F27" s="342" t="s">
        <v>300</v>
      </c>
      <c r="G27" s="339" t="s">
        <v>290</v>
      </c>
      <c r="H27" s="341" t="s">
        <v>291</v>
      </c>
      <c r="I27" s="330"/>
      <c r="J27" s="341" t="s">
        <v>598</v>
      </c>
      <c r="K27" s="341" t="s">
        <v>691</v>
      </c>
      <c r="L27" s="342" t="s">
        <v>597</v>
      </c>
      <c r="M27" s="342" t="s">
        <v>518</v>
      </c>
      <c r="N27" s="342" t="s">
        <v>125</v>
      </c>
      <c r="O27" s="342"/>
      <c r="P27" s="342" t="s">
        <v>302</v>
      </c>
      <c r="Q27" s="343"/>
      <c r="R27" s="344">
        <v>0.93600000000000005</v>
      </c>
      <c r="S27" s="344"/>
      <c r="T27" s="344"/>
      <c r="U27" s="344">
        <v>12.21546695</v>
      </c>
      <c r="V27" s="335">
        <f>+R27</f>
        <v>0.93600000000000005</v>
      </c>
      <c r="W27" s="336">
        <f t="shared" si="2"/>
        <v>12.21546695</v>
      </c>
      <c r="X27" s="337" t="str">
        <f t="shared" si="1"/>
        <v>F</v>
      </c>
      <c r="Y27" s="271"/>
      <c r="Z27" s="271"/>
      <c r="AA27" s="271"/>
      <c r="AB27" s="271"/>
      <c r="AC27" s="271"/>
      <c r="AD27" s="271"/>
      <c r="AE27" s="271"/>
      <c r="AF27" s="271"/>
      <c r="AG27" s="271"/>
    </row>
    <row r="28" spans="1:39" s="338" customFormat="1" ht="15" customHeight="1">
      <c r="A28" s="339">
        <v>181</v>
      </c>
      <c r="B28" s="339" t="s">
        <v>251</v>
      </c>
      <c r="C28" s="339">
        <v>2009</v>
      </c>
      <c r="D28" s="340" t="s">
        <v>252</v>
      </c>
      <c r="E28" s="341" t="s">
        <v>18</v>
      </c>
      <c r="F28" s="342" t="s">
        <v>295</v>
      </c>
      <c r="G28" s="339" t="s">
        <v>290</v>
      </c>
      <c r="H28" s="341" t="s">
        <v>291</v>
      </c>
      <c r="I28" s="330"/>
      <c r="J28" s="341" t="s">
        <v>598</v>
      </c>
      <c r="K28" s="341" t="s">
        <v>691</v>
      </c>
      <c r="L28" s="342" t="s">
        <v>597</v>
      </c>
      <c r="M28" s="342" t="s">
        <v>518</v>
      </c>
      <c r="N28" s="342" t="s">
        <v>125</v>
      </c>
      <c r="O28" s="342"/>
      <c r="P28" s="342" t="s">
        <v>297</v>
      </c>
      <c r="Q28" s="343"/>
      <c r="R28" s="344">
        <v>0.93200000000000005</v>
      </c>
      <c r="S28" s="344"/>
      <c r="T28" s="344"/>
      <c r="U28" s="344">
        <v>21.922610509999998</v>
      </c>
      <c r="V28" s="335">
        <f>+R28</f>
        <v>0.93200000000000005</v>
      </c>
      <c r="W28" s="336">
        <f t="shared" si="2"/>
        <v>21.922610509999998</v>
      </c>
      <c r="X28" s="337" t="str">
        <f t="shared" si="1"/>
        <v>F</v>
      </c>
      <c r="Y28" s="271"/>
      <c r="Z28" s="271"/>
      <c r="AA28" s="271"/>
      <c r="AB28" s="271"/>
      <c r="AC28" s="271"/>
      <c r="AD28" s="271"/>
      <c r="AE28" s="271"/>
      <c r="AF28" s="271"/>
      <c r="AG28" s="271"/>
      <c r="AH28" s="352"/>
      <c r="AI28" s="352"/>
      <c r="AJ28" s="352"/>
      <c r="AK28" s="352"/>
      <c r="AL28" s="352"/>
      <c r="AM28" s="352"/>
    </row>
    <row r="29" spans="1:39" s="338" customFormat="1" ht="15" customHeight="1">
      <c r="A29" s="339">
        <v>181</v>
      </c>
      <c r="B29" s="339" t="s">
        <v>251</v>
      </c>
      <c r="C29" s="339">
        <v>2009</v>
      </c>
      <c r="D29" s="340" t="s">
        <v>252</v>
      </c>
      <c r="E29" s="340" t="s">
        <v>18</v>
      </c>
      <c r="F29" s="345" t="s">
        <v>286</v>
      </c>
      <c r="G29" s="339" t="s">
        <v>298</v>
      </c>
      <c r="H29" s="340" t="s">
        <v>223</v>
      </c>
      <c r="I29" s="330"/>
      <c r="J29" s="340" t="s">
        <v>598</v>
      </c>
      <c r="K29" s="340" t="s">
        <v>691</v>
      </c>
      <c r="L29" s="342" t="s">
        <v>597</v>
      </c>
      <c r="M29" s="342" t="s">
        <v>518</v>
      </c>
      <c r="N29" s="345" t="s">
        <v>125</v>
      </c>
      <c r="O29" s="345"/>
      <c r="P29" s="345" t="s">
        <v>299</v>
      </c>
      <c r="Q29" s="343"/>
      <c r="R29" s="346">
        <v>0.92800000000000005</v>
      </c>
      <c r="S29" s="346"/>
      <c r="T29" s="346"/>
      <c r="U29" s="346">
        <v>15.63727323</v>
      </c>
      <c r="V29" s="335">
        <f>+R29</f>
        <v>0.92800000000000005</v>
      </c>
      <c r="W29" s="336">
        <f t="shared" si="2"/>
        <v>15.63727323</v>
      </c>
      <c r="X29" s="337" t="str">
        <f t="shared" si="1"/>
        <v>F</v>
      </c>
      <c r="Y29" s="271"/>
      <c r="Z29" s="271"/>
      <c r="AA29" s="271"/>
      <c r="AB29" s="271"/>
      <c r="AC29" s="271"/>
      <c r="AD29" s="271"/>
      <c r="AE29" s="271"/>
      <c r="AF29" s="271"/>
      <c r="AG29" s="271"/>
    </row>
    <row r="30" spans="1:39" s="352" customFormat="1" ht="15" customHeight="1">
      <c r="A30" s="339">
        <v>142</v>
      </c>
      <c r="B30" s="340" t="s">
        <v>135</v>
      </c>
      <c r="C30" s="339">
        <v>2007</v>
      </c>
      <c r="D30" s="340" t="s">
        <v>136</v>
      </c>
      <c r="E30" s="339" t="s">
        <v>18</v>
      </c>
      <c r="F30" s="339">
        <v>2007</v>
      </c>
      <c r="G30" s="339" t="s">
        <v>124</v>
      </c>
      <c r="H30" s="339" t="s">
        <v>124</v>
      </c>
      <c r="I30" s="330"/>
      <c r="J30" s="348" t="s">
        <v>598</v>
      </c>
      <c r="K30" s="348" t="s">
        <v>691</v>
      </c>
      <c r="L30" s="342" t="s">
        <v>597</v>
      </c>
      <c r="M30" s="339" t="s">
        <v>515</v>
      </c>
      <c r="N30" s="339" t="s">
        <v>586</v>
      </c>
      <c r="O30" s="339"/>
      <c r="P30" s="339" t="s">
        <v>139</v>
      </c>
      <c r="Q30" s="343"/>
      <c r="R30" s="343"/>
      <c r="S30" s="343"/>
      <c r="T30" s="343"/>
      <c r="U30" s="343">
        <v>2.0699999999999998</v>
      </c>
      <c r="V30" s="335"/>
      <c r="W30" s="336">
        <f t="shared" si="2"/>
        <v>2.0699999999999998</v>
      </c>
      <c r="X30" s="337" t="s">
        <v>688</v>
      </c>
      <c r="Y30" s="330"/>
      <c r="Z30" s="330"/>
      <c r="AA30" s="330"/>
      <c r="AB30" s="330"/>
      <c r="AC30" s="330"/>
      <c r="AD30" s="330"/>
      <c r="AE30" s="330"/>
      <c r="AF30" s="338"/>
      <c r="AG30" s="338"/>
      <c r="AH30" s="338"/>
      <c r="AI30" s="338"/>
      <c r="AJ30" s="338"/>
      <c r="AK30" s="338"/>
      <c r="AL30" s="338"/>
      <c r="AM30" s="338"/>
    </row>
    <row r="31" spans="1:39" s="338" customFormat="1" ht="15" customHeight="1">
      <c r="A31" s="339">
        <v>142</v>
      </c>
      <c r="B31" s="340" t="s">
        <v>135</v>
      </c>
      <c r="C31" s="339">
        <v>2007</v>
      </c>
      <c r="D31" s="340" t="s">
        <v>136</v>
      </c>
      <c r="E31" s="339" t="s">
        <v>18</v>
      </c>
      <c r="F31" s="339">
        <v>2007</v>
      </c>
      <c r="G31" s="339" t="s">
        <v>124</v>
      </c>
      <c r="H31" s="339" t="s">
        <v>124</v>
      </c>
      <c r="I31" s="330"/>
      <c r="J31" s="348" t="s">
        <v>598</v>
      </c>
      <c r="K31" s="348" t="s">
        <v>691</v>
      </c>
      <c r="L31" s="342" t="s">
        <v>597</v>
      </c>
      <c r="M31" s="339" t="s">
        <v>515</v>
      </c>
      <c r="N31" s="339" t="s">
        <v>586</v>
      </c>
      <c r="O31" s="339"/>
      <c r="P31" s="339" t="s">
        <v>138</v>
      </c>
      <c r="Q31" s="343"/>
      <c r="R31" s="343"/>
      <c r="S31" s="343"/>
      <c r="T31" s="343"/>
      <c r="U31" s="343">
        <v>6.49</v>
      </c>
      <c r="V31" s="335"/>
      <c r="W31" s="336">
        <f t="shared" si="2"/>
        <v>6.49</v>
      </c>
      <c r="X31" s="337" t="s">
        <v>687</v>
      </c>
      <c r="Y31" s="330"/>
      <c r="Z31" s="330"/>
      <c r="AA31" s="330"/>
      <c r="AB31" s="330"/>
      <c r="AC31" s="330"/>
      <c r="AD31" s="330"/>
      <c r="AE31" s="330"/>
      <c r="AF31" s="352"/>
      <c r="AG31" s="352"/>
      <c r="AH31" s="352"/>
      <c r="AI31" s="352"/>
      <c r="AJ31" s="352"/>
      <c r="AK31" s="352"/>
      <c r="AL31" s="352"/>
      <c r="AM31" s="352"/>
    </row>
    <row r="32" spans="1:39" s="338" customFormat="1" ht="15" customHeight="1">
      <c r="A32" s="330"/>
      <c r="B32" s="331" t="s">
        <v>409</v>
      </c>
      <c r="C32" s="332">
        <v>2013</v>
      </c>
      <c r="D32" s="330"/>
      <c r="E32" s="333" t="s">
        <v>426</v>
      </c>
      <c r="F32" s="330"/>
      <c r="G32" s="330"/>
      <c r="H32" s="334" t="s">
        <v>124</v>
      </c>
      <c r="I32" s="330"/>
      <c r="J32" s="334" t="s">
        <v>598</v>
      </c>
      <c r="K32" s="334" t="s">
        <v>691</v>
      </c>
      <c r="L32" s="342" t="s">
        <v>597</v>
      </c>
      <c r="M32" s="339" t="s">
        <v>516</v>
      </c>
      <c r="N32" s="331"/>
      <c r="O32" s="334" t="s">
        <v>415</v>
      </c>
      <c r="P32" s="330"/>
      <c r="Q32" s="335"/>
      <c r="R32" s="335"/>
      <c r="S32" s="335"/>
      <c r="T32" s="335"/>
      <c r="U32" s="335">
        <v>43</v>
      </c>
      <c r="V32" s="348"/>
      <c r="W32" s="336">
        <f t="shared" si="2"/>
        <v>43</v>
      </c>
      <c r="X32" s="337" t="str">
        <f t="shared" ref="X32:X74" si="3">IF(V32&lt;&gt;"",IF(V32&lt;0.9,"S","F"),"")</f>
        <v/>
      </c>
      <c r="Y32" s="330"/>
      <c r="Z32" s="330"/>
      <c r="AA32" s="330"/>
      <c r="AB32" s="330"/>
      <c r="AC32" s="330"/>
      <c r="AD32" s="330"/>
      <c r="AE32" s="330"/>
    </row>
    <row r="33" spans="1:39" s="338" customFormat="1" ht="15" customHeight="1">
      <c r="A33" s="330"/>
      <c r="B33" s="331" t="s">
        <v>409</v>
      </c>
      <c r="C33" s="332">
        <v>2013</v>
      </c>
      <c r="D33" s="330"/>
      <c r="E33" s="333" t="s">
        <v>424</v>
      </c>
      <c r="F33" s="330"/>
      <c r="G33" s="330"/>
      <c r="H33" s="334" t="s">
        <v>124</v>
      </c>
      <c r="I33" s="330"/>
      <c r="J33" s="334" t="s">
        <v>598</v>
      </c>
      <c r="K33" s="334" t="s">
        <v>691</v>
      </c>
      <c r="L33" s="342" t="s">
        <v>597</v>
      </c>
      <c r="M33" s="339" t="s">
        <v>516</v>
      </c>
      <c r="N33" s="331"/>
      <c r="O33" s="334" t="s">
        <v>415</v>
      </c>
      <c r="P33" s="330"/>
      <c r="Q33" s="335"/>
      <c r="R33" s="335"/>
      <c r="S33" s="335"/>
      <c r="T33" s="335"/>
      <c r="U33" s="335">
        <v>35</v>
      </c>
      <c r="V33" s="348"/>
      <c r="W33" s="336">
        <f t="shared" si="2"/>
        <v>35</v>
      </c>
      <c r="X33" s="337" t="str">
        <f t="shared" si="3"/>
        <v/>
      </c>
    </row>
    <row r="34" spans="1:39" s="338" customFormat="1" ht="15" customHeight="1">
      <c r="A34" s="330"/>
      <c r="B34" s="331" t="s">
        <v>409</v>
      </c>
      <c r="C34" s="332">
        <v>2013</v>
      </c>
      <c r="D34" s="330"/>
      <c r="E34" s="333" t="s">
        <v>424</v>
      </c>
      <c r="F34" s="330"/>
      <c r="G34" s="330"/>
      <c r="H34" s="334" t="s">
        <v>124</v>
      </c>
      <c r="I34" s="330"/>
      <c r="J34" s="334" t="s">
        <v>598</v>
      </c>
      <c r="K34" s="334" t="s">
        <v>691</v>
      </c>
      <c r="L34" s="342" t="s">
        <v>597</v>
      </c>
      <c r="M34" s="339" t="s">
        <v>516</v>
      </c>
      <c r="N34" s="331"/>
      <c r="O34" s="334" t="s">
        <v>416</v>
      </c>
      <c r="P34" s="330"/>
      <c r="Q34" s="335"/>
      <c r="R34" s="335"/>
      <c r="S34" s="335"/>
      <c r="T34" s="335"/>
      <c r="U34" s="335">
        <v>31</v>
      </c>
      <c r="V34" s="348"/>
      <c r="W34" s="336">
        <f t="shared" si="2"/>
        <v>31</v>
      </c>
      <c r="X34" s="337" t="str">
        <f t="shared" si="3"/>
        <v/>
      </c>
    </row>
    <row r="35" spans="1:39" s="352" customFormat="1" ht="15" customHeight="1">
      <c r="A35" s="330"/>
      <c r="B35" s="331" t="s">
        <v>409</v>
      </c>
      <c r="C35" s="332">
        <v>2013</v>
      </c>
      <c r="D35" s="330"/>
      <c r="E35" s="333" t="s">
        <v>426</v>
      </c>
      <c r="F35" s="330"/>
      <c r="G35" s="330"/>
      <c r="H35" s="334" t="s">
        <v>124</v>
      </c>
      <c r="I35" s="330"/>
      <c r="J35" s="334" t="s">
        <v>598</v>
      </c>
      <c r="K35" s="334" t="s">
        <v>691</v>
      </c>
      <c r="L35" s="342" t="s">
        <v>597</v>
      </c>
      <c r="M35" s="339" t="s">
        <v>516</v>
      </c>
      <c r="N35" s="331"/>
      <c r="O35" s="334" t="s">
        <v>415</v>
      </c>
      <c r="P35" s="330"/>
      <c r="Q35" s="335"/>
      <c r="R35" s="335"/>
      <c r="S35" s="335"/>
      <c r="T35" s="335"/>
      <c r="U35" s="335">
        <v>26</v>
      </c>
      <c r="V35" s="348"/>
      <c r="W35" s="336">
        <f t="shared" si="2"/>
        <v>26</v>
      </c>
      <c r="X35" s="337" t="str">
        <f t="shared" si="3"/>
        <v/>
      </c>
      <c r="AG35" s="338"/>
      <c r="AH35" s="338"/>
      <c r="AI35" s="338"/>
      <c r="AJ35" s="338"/>
      <c r="AK35" s="338"/>
      <c r="AL35" s="338"/>
      <c r="AM35" s="338"/>
    </row>
    <row r="36" spans="1:39" s="352" customFormat="1" ht="15" customHeight="1">
      <c r="A36" s="330"/>
      <c r="B36" s="331" t="s">
        <v>409</v>
      </c>
      <c r="C36" s="332">
        <v>2013</v>
      </c>
      <c r="D36" s="330"/>
      <c r="E36" s="333" t="s">
        <v>426</v>
      </c>
      <c r="F36" s="330"/>
      <c r="G36" s="330"/>
      <c r="H36" s="334" t="s">
        <v>124</v>
      </c>
      <c r="I36" s="330"/>
      <c r="J36" s="334" t="s">
        <v>598</v>
      </c>
      <c r="K36" s="334" t="s">
        <v>691</v>
      </c>
      <c r="L36" s="342" t="s">
        <v>597</v>
      </c>
      <c r="M36" s="339" t="s">
        <v>516</v>
      </c>
      <c r="N36" s="331"/>
      <c r="O36" s="334" t="s">
        <v>415</v>
      </c>
      <c r="P36" s="330"/>
      <c r="Q36" s="335"/>
      <c r="R36" s="335"/>
      <c r="S36" s="335"/>
      <c r="T36" s="335"/>
      <c r="U36" s="335">
        <v>21</v>
      </c>
      <c r="V36" s="348"/>
      <c r="W36" s="336">
        <f t="shared" si="2"/>
        <v>21</v>
      </c>
      <c r="X36" s="337" t="str">
        <f t="shared" si="3"/>
        <v/>
      </c>
      <c r="AG36" s="338"/>
      <c r="AH36" s="338"/>
      <c r="AI36" s="338"/>
      <c r="AJ36" s="338"/>
      <c r="AK36" s="338"/>
      <c r="AL36" s="338"/>
      <c r="AM36" s="338"/>
    </row>
    <row r="37" spans="1:39" s="338" customFormat="1" ht="15" customHeight="1">
      <c r="A37" s="330"/>
      <c r="B37" s="331" t="s">
        <v>409</v>
      </c>
      <c r="C37" s="332">
        <v>2013</v>
      </c>
      <c r="D37" s="330"/>
      <c r="E37" s="333" t="s">
        <v>424</v>
      </c>
      <c r="F37" s="330"/>
      <c r="G37" s="330"/>
      <c r="H37" s="334" t="s">
        <v>124</v>
      </c>
      <c r="I37" s="330"/>
      <c r="J37" s="334" t="s">
        <v>598</v>
      </c>
      <c r="K37" s="334" t="s">
        <v>691</v>
      </c>
      <c r="L37" s="342" t="s">
        <v>597</v>
      </c>
      <c r="M37" s="339" t="s">
        <v>516</v>
      </c>
      <c r="N37" s="330"/>
      <c r="O37" s="334" t="s">
        <v>415</v>
      </c>
      <c r="P37" s="330"/>
      <c r="Q37" s="335"/>
      <c r="R37" s="335"/>
      <c r="S37" s="335"/>
      <c r="T37" s="335"/>
      <c r="U37" s="335">
        <v>20</v>
      </c>
      <c r="V37" s="348"/>
      <c r="W37" s="336">
        <f t="shared" si="2"/>
        <v>20</v>
      </c>
      <c r="X37" s="337" t="str">
        <f t="shared" si="3"/>
        <v/>
      </c>
      <c r="AG37" s="383"/>
      <c r="AH37" s="383"/>
      <c r="AI37" s="383"/>
      <c r="AJ37" s="383"/>
      <c r="AK37" s="383"/>
      <c r="AL37" s="383"/>
      <c r="AM37" s="383"/>
    </row>
    <row r="38" spans="1:39" s="338" customFormat="1" ht="15" customHeight="1">
      <c r="A38" s="330"/>
      <c r="B38" s="331" t="s">
        <v>409</v>
      </c>
      <c r="C38" s="332">
        <v>2013</v>
      </c>
      <c r="D38" s="330"/>
      <c r="E38" s="333" t="s">
        <v>424</v>
      </c>
      <c r="F38" s="330"/>
      <c r="G38" s="330"/>
      <c r="H38" s="334" t="s">
        <v>124</v>
      </c>
      <c r="I38" s="330"/>
      <c r="J38" s="334" t="s">
        <v>598</v>
      </c>
      <c r="K38" s="334" t="s">
        <v>691</v>
      </c>
      <c r="L38" s="342" t="s">
        <v>597</v>
      </c>
      <c r="M38" s="339" t="s">
        <v>516</v>
      </c>
      <c r="N38" s="331"/>
      <c r="O38" s="334" t="s">
        <v>416</v>
      </c>
      <c r="P38" s="330"/>
      <c r="Q38" s="335"/>
      <c r="R38" s="335"/>
      <c r="S38" s="335"/>
      <c r="T38" s="335"/>
      <c r="U38" s="335">
        <v>16</v>
      </c>
      <c r="V38" s="348"/>
      <c r="W38" s="336">
        <f t="shared" si="2"/>
        <v>16</v>
      </c>
      <c r="X38" s="337" t="str">
        <f t="shared" si="3"/>
        <v/>
      </c>
    </row>
    <row r="39" spans="1:39" s="338" customFormat="1" ht="15" customHeight="1">
      <c r="A39" s="330"/>
      <c r="B39" s="331" t="s">
        <v>409</v>
      </c>
      <c r="C39" s="332">
        <v>2013</v>
      </c>
      <c r="D39" s="330"/>
      <c r="E39" s="333" t="s">
        <v>424</v>
      </c>
      <c r="F39" s="330"/>
      <c r="G39" s="330"/>
      <c r="H39" s="334" t="s">
        <v>124</v>
      </c>
      <c r="I39" s="330"/>
      <c r="J39" s="334" t="s">
        <v>598</v>
      </c>
      <c r="K39" s="334" t="s">
        <v>691</v>
      </c>
      <c r="L39" s="342" t="s">
        <v>597</v>
      </c>
      <c r="M39" s="339" t="s">
        <v>516</v>
      </c>
      <c r="N39" s="331"/>
      <c r="O39" s="334" t="s">
        <v>415</v>
      </c>
      <c r="P39" s="330"/>
      <c r="Q39" s="335"/>
      <c r="R39" s="335"/>
      <c r="S39" s="335"/>
      <c r="T39" s="335"/>
      <c r="U39" s="335">
        <v>13</v>
      </c>
      <c r="V39" s="348"/>
      <c r="W39" s="336">
        <f t="shared" si="2"/>
        <v>13</v>
      </c>
      <c r="X39" s="337" t="str">
        <f t="shared" si="3"/>
        <v/>
      </c>
    </row>
    <row r="40" spans="1:39" s="338" customFormat="1" ht="15" customHeight="1">
      <c r="A40" s="339">
        <v>181</v>
      </c>
      <c r="B40" s="339" t="s">
        <v>251</v>
      </c>
      <c r="C40" s="339">
        <v>2009</v>
      </c>
      <c r="D40" s="340" t="s">
        <v>252</v>
      </c>
      <c r="E40" s="340" t="s">
        <v>18</v>
      </c>
      <c r="F40" s="345" t="s">
        <v>283</v>
      </c>
      <c r="G40" s="339" t="s">
        <v>303</v>
      </c>
      <c r="H40" s="340" t="s">
        <v>132</v>
      </c>
      <c r="I40" s="330"/>
      <c r="J40" s="340" t="s">
        <v>598</v>
      </c>
      <c r="K40" s="340" t="s">
        <v>697</v>
      </c>
      <c r="L40" s="345" t="s">
        <v>591</v>
      </c>
      <c r="M40" s="345" t="s">
        <v>512</v>
      </c>
      <c r="N40" s="345" t="s">
        <v>304</v>
      </c>
      <c r="O40" s="345" t="s">
        <v>305</v>
      </c>
      <c r="P40" s="345" t="s">
        <v>308</v>
      </c>
      <c r="Q40" s="343"/>
      <c r="R40" s="346">
        <v>0.95199999999999996</v>
      </c>
      <c r="S40" s="346"/>
      <c r="T40" s="346"/>
      <c r="U40" s="346">
        <v>9.9662413020000002</v>
      </c>
      <c r="V40" s="335">
        <f t="shared" ref="V40:V52" si="4">+R40</f>
        <v>0.95199999999999996</v>
      </c>
      <c r="W40" s="336">
        <f t="shared" si="2"/>
        <v>9.9662413020000002</v>
      </c>
      <c r="X40" s="337" t="str">
        <f t="shared" si="3"/>
        <v>F</v>
      </c>
    </row>
    <row r="41" spans="1:39" s="338" customFormat="1" ht="15" customHeight="1">
      <c r="A41" s="339">
        <v>181</v>
      </c>
      <c r="B41" s="339" t="s">
        <v>251</v>
      </c>
      <c r="C41" s="339">
        <v>2009</v>
      </c>
      <c r="D41" s="340" t="s">
        <v>252</v>
      </c>
      <c r="E41" s="341" t="s">
        <v>18</v>
      </c>
      <c r="F41" s="342" t="s">
        <v>300</v>
      </c>
      <c r="G41" s="339" t="s">
        <v>290</v>
      </c>
      <c r="H41" s="341" t="s">
        <v>291</v>
      </c>
      <c r="I41" s="330"/>
      <c r="J41" s="341" t="s">
        <v>598</v>
      </c>
      <c r="K41" s="341" t="s">
        <v>697</v>
      </c>
      <c r="L41" s="342" t="s">
        <v>599</v>
      </c>
      <c r="M41" s="345" t="s">
        <v>523</v>
      </c>
      <c r="N41" s="342" t="s">
        <v>304</v>
      </c>
      <c r="O41" s="342"/>
      <c r="P41" s="342" t="s">
        <v>309</v>
      </c>
      <c r="Q41" s="343"/>
      <c r="R41" s="344">
        <v>0.94099999999999995</v>
      </c>
      <c r="S41" s="344"/>
      <c r="T41" s="344"/>
      <c r="U41" s="344">
        <v>15.383533720000001</v>
      </c>
      <c r="V41" s="335">
        <f t="shared" si="4"/>
        <v>0.94099999999999995</v>
      </c>
      <c r="W41" s="336">
        <f t="shared" si="2"/>
        <v>15.383533720000001</v>
      </c>
      <c r="X41" s="337" t="str">
        <f t="shared" si="3"/>
        <v>F</v>
      </c>
    </row>
    <row r="42" spans="1:39" s="352" customFormat="1" ht="15" customHeight="1">
      <c r="A42" s="339">
        <v>181</v>
      </c>
      <c r="B42" s="339" t="s">
        <v>251</v>
      </c>
      <c r="C42" s="339">
        <v>2009</v>
      </c>
      <c r="D42" s="340" t="s">
        <v>252</v>
      </c>
      <c r="E42" s="341" t="s">
        <v>18</v>
      </c>
      <c r="F42" s="342" t="s">
        <v>283</v>
      </c>
      <c r="G42" s="339" t="s">
        <v>303</v>
      </c>
      <c r="H42" s="341" t="s">
        <v>132</v>
      </c>
      <c r="I42" s="354"/>
      <c r="J42" s="341" t="s">
        <v>598</v>
      </c>
      <c r="K42" s="341" t="s">
        <v>697</v>
      </c>
      <c r="L42" s="345" t="s">
        <v>591</v>
      </c>
      <c r="M42" s="345" t="s">
        <v>512</v>
      </c>
      <c r="N42" s="342" t="s">
        <v>304</v>
      </c>
      <c r="O42" s="342" t="s">
        <v>305</v>
      </c>
      <c r="P42" s="342" t="s">
        <v>306</v>
      </c>
      <c r="Q42" s="343"/>
      <c r="R42" s="344">
        <v>0.94</v>
      </c>
      <c r="S42" s="344"/>
      <c r="T42" s="344"/>
      <c r="U42" s="344">
        <v>11.28559733</v>
      </c>
      <c r="V42" s="335">
        <f t="shared" si="4"/>
        <v>0.94</v>
      </c>
      <c r="W42" s="336">
        <f t="shared" si="2"/>
        <v>11.28559733</v>
      </c>
      <c r="X42" s="337" t="str">
        <f t="shared" si="3"/>
        <v>F</v>
      </c>
      <c r="AF42" s="338"/>
      <c r="AG42" s="338"/>
      <c r="AH42" s="338"/>
      <c r="AI42" s="338"/>
      <c r="AJ42" s="338"/>
      <c r="AK42" s="338"/>
      <c r="AL42" s="338"/>
      <c r="AM42" s="338"/>
    </row>
    <row r="43" spans="1:39" s="338" customFormat="1" ht="15" customHeight="1">
      <c r="A43" s="339">
        <v>181</v>
      </c>
      <c r="B43" s="339" t="s">
        <v>251</v>
      </c>
      <c r="C43" s="339">
        <v>2009</v>
      </c>
      <c r="D43" s="340" t="s">
        <v>252</v>
      </c>
      <c r="E43" s="341" t="s">
        <v>18</v>
      </c>
      <c r="F43" s="342" t="s">
        <v>283</v>
      </c>
      <c r="G43" s="339" t="s">
        <v>303</v>
      </c>
      <c r="H43" s="341" t="s">
        <v>132</v>
      </c>
      <c r="I43" s="330"/>
      <c r="J43" s="341" t="s">
        <v>598</v>
      </c>
      <c r="K43" s="341" t="s">
        <v>697</v>
      </c>
      <c r="L43" s="345" t="s">
        <v>591</v>
      </c>
      <c r="M43" s="345" t="s">
        <v>512</v>
      </c>
      <c r="N43" s="342" t="s">
        <v>304</v>
      </c>
      <c r="O43" s="342" t="s">
        <v>305</v>
      </c>
      <c r="P43" s="342" t="s">
        <v>307</v>
      </c>
      <c r="Q43" s="343"/>
      <c r="R43" s="344">
        <v>0.93400000000000005</v>
      </c>
      <c r="S43" s="344"/>
      <c r="T43" s="344"/>
      <c r="U43" s="344">
        <v>11.05382097</v>
      </c>
      <c r="V43" s="335">
        <f t="shared" si="4"/>
        <v>0.93400000000000005</v>
      </c>
      <c r="W43" s="336">
        <f t="shared" si="2"/>
        <v>11.05382097</v>
      </c>
      <c r="X43" s="337" t="str">
        <f t="shared" si="3"/>
        <v>F</v>
      </c>
    </row>
    <row r="44" spans="1:39" s="338" customFormat="1" ht="15" customHeight="1">
      <c r="A44" s="339">
        <v>181</v>
      </c>
      <c r="B44" s="339" t="s">
        <v>251</v>
      </c>
      <c r="C44" s="339">
        <v>2009</v>
      </c>
      <c r="D44" s="340" t="s">
        <v>252</v>
      </c>
      <c r="E44" s="341" t="s">
        <v>18</v>
      </c>
      <c r="F44" s="342" t="s">
        <v>286</v>
      </c>
      <c r="G44" s="339" t="s">
        <v>290</v>
      </c>
      <c r="H44" s="341" t="s">
        <v>291</v>
      </c>
      <c r="I44" s="330"/>
      <c r="J44" s="341" t="s">
        <v>598</v>
      </c>
      <c r="K44" s="341" t="s">
        <v>697</v>
      </c>
      <c r="L44" s="342" t="s">
        <v>599</v>
      </c>
      <c r="M44" s="345" t="s">
        <v>523</v>
      </c>
      <c r="N44" s="342" t="s">
        <v>304</v>
      </c>
      <c r="O44" s="342"/>
      <c r="P44" s="342" t="s">
        <v>310</v>
      </c>
      <c r="Q44" s="343"/>
      <c r="R44" s="344">
        <v>0.91800000000000004</v>
      </c>
      <c r="S44" s="344"/>
      <c r="T44" s="344"/>
      <c r="U44" s="344">
        <v>11.45380153</v>
      </c>
      <c r="V44" s="335">
        <f t="shared" si="4"/>
        <v>0.91800000000000004</v>
      </c>
      <c r="W44" s="336">
        <f t="shared" si="2"/>
        <v>11.45380153</v>
      </c>
      <c r="X44" s="337" t="str">
        <f t="shared" si="3"/>
        <v>F</v>
      </c>
      <c r="AF44" s="383"/>
      <c r="AG44" s="383"/>
      <c r="AH44" s="383"/>
      <c r="AI44" s="383"/>
      <c r="AJ44" s="383"/>
      <c r="AK44" s="383"/>
      <c r="AL44" s="383"/>
      <c r="AM44" s="383"/>
    </row>
    <row r="45" spans="1:39" s="338" customFormat="1" ht="15" customHeight="1">
      <c r="A45" s="330"/>
      <c r="B45" s="331" t="s">
        <v>419</v>
      </c>
      <c r="C45" s="332">
        <v>2013</v>
      </c>
      <c r="D45" s="330"/>
      <c r="E45" s="333" t="s">
        <v>18</v>
      </c>
      <c r="F45" s="330"/>
      <c r="G45" s="330"/>
      <c r="H45" s="330" t="s">
        <v>124</v>
      </c>
      <c r="I45" s="330"/>
      <c r="J45" s="334" t="s">
        <v>598</v>
      </c>
      <c r="K45" s="334" t="s">
        <v>708</v>
      </c>
      <c r="L45" s="342" t="s">
        <v>590</v>
      </c>
      <c r="M45" s="330" t="s">
        <v>513</v>
      </c>
      <c r="N45" s="331" t="s">
        <v>421</v>
      </c>
      <c r="O45" s="330"/>
      <c r="P45" s="330"/>
      <c r="Q45" s="335"/>
      <c r="R45" s="335">
        <v>0.99</v>
      </c>
      <c r="S45" s="335"/>
      <c r="T45" s="335"/>
      <c r="U45" s="335">
        <v>27.1</v>
      </c>
      <c r="V45" s="335">
        <f t="shared" si="4"/>
        <v>0.99</v>
      </c>
      <c r="W45" s="336">
        <f t="shared" si="2"/>
        <v>27.1</v>
      </c>
      <c r="X45" s="337" t="str">
        <f t="shared" si="3"/>
        <v>F</v>
      </c>
      <c r="Y45" s="330"/>
      <c r="Z45" s="330"/>
      <c r="AA45" s="330"/>
      <c r="AB45" s="330"/>
      <c r="AC45" s="330"/>
      <c r="AD45" s="330"/>
      <c r="AE45" s="330"/>
    </row>
    <row r="46" spans="1:39" s="338" customFormat="1" ht="15" customHeight="1">
      <c r="A46" s="330"/>
      <c r="B46" s="331" t="s">
        <v>419</v>
      </c>
      <c r="C46" s="332">
        <v>2013</v>
      </c>
      <c r="D46" s="330"/>
      <c r="E46" s="333" t="s">
        <v>18</v>
      </c>
      <c r="F46" s="330"/>
      <c r="G46" s="330"/>
      <c r="H46" s="330" t="s">
        <v>124</v>
      </c>
      <c r="I46" s="330"/>
      <c r="J46" s="334" t="s">
        <v>598</v>
      </c>
      <c r="K46" s="334" t="s">
        <v>708</v>
      </c>
      <c r="L46" s="342" t="s">
        <v>590</v>
      </c>
      <c r="M46" s="330" t="s">
        <v>513</v>
      </c>
      <c r="N46" s="331" t="s">
        <v>421</v>
      </c>
      <c r="O46" s="330"/>
      <c r="P46" s="330"/>
      <c r="Q46" s="335"/>
      <c r="R46" s="335">
        <v>0.97</v>
      </c>
      <c r="S46" s="335"/>
      <c r="T46" s="335"/>
      <c r="U46" s="335">
        <v>19.399999999999999</v>
      </c>
      <c r="V46" s="335">
        <f t="shared" si="4"/>
        <v>0.97</v>
      </c>
      <c r="W46" s="336">
        <f t="shared" si="2"/>
        <v>19.399999999999999</v>
      </c>
      <c r="X46" s="337" t="str">
        <f t="shared" si="3"/>
        <v>F</v>
      </c>
      <c r="Y46" s="381"/>
      <c r="Z46" s="381"/>
      <c r="AA46" s="381"/>
      <c r="AB46" s="381"/>
      <c r="AC46" s="381"/>
      <c r="AD46" s="381"/>
      <c r="AE46" s="381"/>
      <c r="AF46" s="383"/>
      <c r="AG46" s="383"/>
      <c r="AH46" s="383"/>
      <c r="AI46" s="383"/>
      <c r="AJ46" s="383"/>
      <c r="AK46" s="383"/>
      <c r="AL46" s="383"/>
      <c r="AM46" s="383"/>
    </row>
    <row r="47" spans="1:39" s="338" customFormat="1" ht="15" customHeight="1">
      <c r="A47" s="330"/>
      <c r="B47" s="331" t="s">
        <v>419</v>
      </c>
      <c r="C47" s="332">
        <v>2013</v>
      </c>
      <c r="D47" s="330"/>
      <c r="E47" s="333" t="s">
        <v>18</v>
      </c>
      <c r="F47" s="330"/>
      <c r="G47" s="330"/>
      <c r="H47" s="330" t="s">
        <v>124</v>
      </c>
      <c r="I47" s="330"/>
      <c r="J47" s="334" t="s">
        <v>598</v>
      </c>
      <c r="K47" s="334" t="s">
        <v>708</v>
      </c>
      <c r="L47" s="342" t="s">
        <v>590</v>
      </c>
      <c r="M47" s="330" t="s">
        <v>513</v>
      </c>
      <c r="N47" s="331" t="s">
        <v>421</v>
      </c>
      <c r="O47" s="330"/>
      <c r="P47" s="330"/>
      <c r="Q47" s="335"/>
      <c r="R47" s="335">
        <v>0.96</v>
      </c>
      <c r="S47" s="335"/>
      <c r="T47" s="335"/>
      <c r="U47" s="335">
        <v>30.3</v>
      </c>
      <c r="V47" s="335">
        <f t="shared" si="4"/>
        <v>0.96</v>
      </c>
      <c r="W47" s="336">
        <f t="shared" si="2"/>
        <v>30.3</v>
      </c>
      <c r="X47" s="337" t="str">
        <f t="shared" si="3"/>
        <v>F</v>
      </c>
      <c r="Y47" s="381"/>
      <c r="Z47" s="381"/>
      <c r="AA47" s="381"/>
      <c r="AB47" s="381"/>
      <c r="AC47" s="381"/>
      <c r="AD47" s="381"/>
      <c r="AE47" s="381"/>
      <c r="AF47" s="383"/>
      <c r="AG47" s="383"/>
      <c r="AH47" s="383"/>
      <c r="AI47" s="383"/>
      <c r="AJ47" s="383"/>
      <c r="AK47" s="383"/>
      <c r="AL47" s="383"/>
      <c r="AM47" s="383"/>
    </row>
    <row r="48" spans="1:39" s="338" customFormat="1" ht="15" customHeight="1">
      <c r="A48" s="330"/>
      <c r="B48" s="331" t="s">
        <v>419</v>
      </c>
      <c r="C48" s="332">
        <v>2013</v>
      </c>
      <c r="D48" s="330"/>
      <c r="E48" s="333" t="s">
        <v>18</v>
      </c>
      <c r="F48" s="330"/>
      <c r="G48" s="330"/>
      <c r="H48" s="330" t="s">
        <v>124</v>
      </c>
      <c r="I48" s="330"/>
      <c r="J48" s="334" t="s">
        <v>598</v>
      </c>
      <c r="K48" s="334" t="s">
        <v>708</v>
      </c>
      <c r="L48" s="342" t="s">
        <v>590</v>
      </c>
      <c r="M48" s="330" t="s">
        <v>513</v>
      </c>
      <c r="N48" s="331" t="s">
        <v>421</v>
      </c>
      <c r="O48" s="330"/>
      <c r="P48" s="330"/>
      <c r="Q48" s="335"/>
      <c r="R48" s="335">
        <v>0.93</v>
      </c>
      <c r="S48" s="335"/>
      <c r="T48" s="335"/>
      <c r="U48" s="335">
        <v>23.2</v>
      </c>
      <c r="V48" s="335">
        <f t="shared" si="4"/>
        <v>0.93</v>
      </c>
      <c r="W48" s="336">
        <f t="shared" si="2"/>
        <v>23.2</v>
      </c>
      <c r="X48" s="337" t="str">
        <f t="shared" si="3"/>
        <v>F</v>
      </c>
      <c r="Y48" s="330"/>
      <c r="Z48" s="330"/>
      <c r="AA48" s="330"/>
      <c r="AB48" s="330"/>
      <c r="AC48" s="330"/>
      <c r="AD48" s="330"/>
      <c r="AE48" s="330"/>
    </row>
    <row r="49" spans="1:39" s="338" customFormat="1" ht="15" customHeight="1">
      <c r="A49" s="330"/>
      <c r="B49" s="331" t="s">
        <v>419</v>
      </c>
      <c r="C49" s="332">
        <v>2013</v>
      </c>
      <c r="D49" s="330"/>
      <c r="E49" s="333" t="s">
        <v>18</v>
      </c>
      <c r="F49" s="330"/>
      <c r="G49" s="330"/>
      <c r="H49" s="330" t="s">
        <v>124</v>
      </c>
      <c r="I49" s="330"/>
      <c r="J49" s="334" t="s">
        <v>598</v>
      </c>
      <c r="K49" s="334" t="s">
        <v>708</v>
      </c>
      <c r="L49" s="342" t="s">
        <v>590</v>
      </c>
      <c r="M49" s="330" t="s">
        <v>513</v>
      </c>
      <c r="N49" s="331" t="s">
        <v>421</v>
      </c>
      <c r="O49" s="330"/>
      <c r="P49" s="330"/>
      <c r="Q49" s="335"/>
      <c r="R49" s="335">
        <v>0.88</v>
      </c>
      <c r="S49" s="335"/>
      <c r="T49" s="335"/>
      <c r="U49" s="335">
        <v>31.1</v>
      </c>
      <c r="V49" s="335">
        <f t="shared" si="4"/>
        <v>0.88</v>
      </c>
      <c r="W49" s="336">
        <f t="shared" si="2"/>
        <v>31.1</v>
      </c>
      <c r="X49" s="337" t="str">
        <f t="shared" si="3"/>
        <v>S</v>
      </c>
      <c r="Y49" s="330"/>
      <c r="Z49" s="330"/>
      <c r="AA49" s="330"/>
      <c r="AB49" s="330"/>
      <c r="AC49" s="330"/>
      <c r="AD49" s="330"/>
      <c r="AE49" s="330"/>
    </row>
    <row r="50" spans="1:39" s="338" customFormat="1" ht="15" customHeight="1">
      <c r="A50" s="330"/>
      <c r="B50" s="331" t="s">
        <v>419</v>
      </c>
      <c r="C50" s="332">
        <v>2013</v>
      </c>
      <c r="D50" s="330"/>
      <c r="E50" s="333" t="s">
        <v>18</v>
      </c>
      <c r="F50" s="330"/>
      <c r="G50" s="330"/>
      <c r="H50" s="330" t="s">
        <v>124</v>
      </c>
      <c r="I50" s="330"/>
      <c r="J50" s="334" t="s">
        <v>598</v>
      </c>
      <c r="K50" s="334" t="s">
        <v>708</v>
      </c>
      <c r="L50" s="342" t="s">
        <v>590</v>
      </c>
      <c r="M50" s="330" t="s">
        <v>513</v>
      </c>
      <c r="N50" s="331" t="s">
        <v>421</v>
      </c>
      <c r="O50" s="330"/>
      <c r="P50" s="330"/>
      <c r="Q50" s="335"/>
      <c r="R50" s="335">
        <v>0.82</v>
      </c>
      <c r="S50" s="335"/>
      <c r="T50" s="335"/>
      <c r="U50" s="335">
        <v>36.799999999999997</v>
      </c>
      <c r="V50" s="335">
        <f t="shared" si="4"/>
        <v>0.82</v>
      </c>
      <c r="W50" s="336">
        <f t="shared" si="2"/>
        <v>36.799999999999997</v>
      </c>
      <c r="X50" s="337" t="str">
        <f t="shared" si="3"/>
        <v>S</v>
      </c>
      <c r="Y50" s="330"/>
      <c r="Z50" s="330"/>
      <c r="AA50" s="330"/>
      <c r="AB50" s="330"/>
      <c r="AC50" s="330"/>
      <c r="AD50" s="330"/>
      <c r="AE50" s="330"/>
    </row>
    <row r="51" spans="1:39" s="338" customFormat="1" ht="15" customHeight="1">
      <c r="A51" s="330"/>
      <c r="B51" s="331" t="s">
        <v>419</v>
      </c>
      <c r="C51" s="332">
        <v>2013</v>
      </c>
      <c r="D51" s="330"/>
      <c r="E51" s="333" t="s">
        <v>18</v>
      </c>
      <c r="F51" s="330"/>
      <c r="G51" s="330"/>
      <c r="H51" s="330" t="s">
        <v>124</v>
      </c>
      <c r="I51" s="330"/>
      <c r="J51" s="334" t="s">
        <v>598</v>
      </c>
      <c r="K51" s="334" t="s">
        <v>708</v>
      </c>
      <c r="L51" s="342" t="s">
        <v>590</v>
      </c>
      <c r="M51" s="330" t="s">
        <v>513</v>
      </c>
      <c r="N51" s="331" t="s">
        <v>421</v>
      </c>
      <c r="O51" s="330"/>
      <c r="P51" s="330"/>
      <c r="Q51" s="335"/>
      <c r="R51" s="335">
        <v>0.78</v>
      </c>
      <c r="S51" s="335"/>
      <c r="T51" s="335"/>
      <c r="U51" s="335">
        <v>44</v>
      </c>
      <c r="V51" s="335">
        <f t="shared" si="4"/>
        <v>0.78</v>
      </c>
      <c r="W51" s="336">
        <f t="shared" si="2"/>
        <v>44</v>
      </c>
      <c r="X51" s="337" t="str">
        <f t="shared" si="3"/>
        <v>S</v>
      </c>
      <c r="Y51" s="330"/>
      <c r="Z51" s="330"/>
      <c r="AA51" s="330"/>
      <c r="AB51" s="330"/>
      <c r="AC51" s="330"/>
      <c r="AD51" s="330"/>
      <c r="AE51" s="330"/>
    </row>
    <row r="52" spans="1:39" s="338" customFormat="1" ht="15" customHeight="1">
      <c r="A52" s="330"/>
      <c r="B52" s="331" t="s">
        <v>419</v>
      </c>
      <c r="C52" s="332">
        <v>2013</v>
      </c>
      <c r="D52" s="330"/>
      <c r="E52" s="333" t="s">
        <v>18</v>
      </c>
      <c r="F52" s="330"/>
      <c r="G52" s="330"/>
      <c r="H52" s="330" t="s">
        <v>124</v>
      </c>
      <c r="I52" s="330"/>
      <c r="J52" s="334" t="s">
        <v>598</v>
      </c>
      <c r="K52" s="334" t="s">
        <v>708</v>
      </c>
      <c r="L52" s="342" t="s">
        <v>590</v>
      </c>
      <c r="M52" s="330" t="s">
        <v>513</v>
      </c>
      <c r="N52" s="331" t="s">
        <v>421</v>
      </c>
      <c r="O52" s="330"/>
      <c r="P52" s="330"/>
      <c r="Q52" s="335"/>
      <c r="R52" s="335">
        <v>0.76</v>
      </c>
      <c r="S52" s="335"/>
      <c r="T52" s="335"/>
      <c r="U52" s="335">
        <v>45</v>
      </c>
      <c r="V52" s="335">
        <f t="shared" si="4"/>
        <v>0.76</v>
      </c>
      <c r="W52" s="336">
        <f t="shared" si="2"/>
        <v>45</v>
      </c>
      <c r="X52" s="337" t="str">
        <f t="shared" si="3"/>
        <v>S</v>
      </c>
      <c r="Y52" s="354"/>
      <c r="Z52" s="354"/>
      <c r="AA52" s="354"/>
      <c r="AB52" s="354"/>
      <c r="AC52" s="354"/>
      <c r="AD52" s="354"/>
      <c r="AE52" s="354"/>
    </row>
    <row r="53" spans="1:39" s="338" customFormat="1" ht="15" customHeight="1">
      <c r="A53" s="354"/>
      <c r="B53" s="355" t="s">
        <v>409</v>
      </c>
      <c r="C53" s="356">
        <v>2013</v>
      </c>
      <c r="D53" s="354"/>
      <c r="E53" s="357" t="s">
        <v>18</v>
      </c>
      <c r="F53" s="354"/>
      <c r="G53" s="354"/>
      <c r="H53" s="358" t="s">
        <v>291</v>
      </c>
      <c r="I53" s="330"/>
      <c r="J53" s="334" t="s">
        <v>598</v>
      </c>
      <c r="K53" s="334" t="s">
        <v>708</v>
      </c>
      <c r="L53" s="342" t="s">
        <v>590</v>
      </c>
      <c r="M53" s="354" t="s">
        <v>524</v>
      </c>
      <c r="N53" s="354"/>
      <c r="O53" s="358" t="s">
        <v>415</v>
      </c>
      <c r="P53" s="354"/>
      <c r="Q53" s="359"/>
      <c r="R53" s="359"/>
      <c r="S53" s="359"/>
      <c r="T53" s="359"/>
      <c r="U53" s="359">
        <v>80</v>
      </c>
      <c r="V53" s="348"/>
      <c r="W53" s="360">
        <f t="shared" si="2"/>
        <v>80</v>
      </c>
      <c r="X53" s="337" t="str">
        <f t="shared" si="3"/>
        <v/>
      </c>
      <c r="Y53" s="330"/>
      <c r="Z53" s="330"/>
      <c r="AA53" s="330"/>
      <c r="AB53" s="330"/>
      <c r="AC53" s="330"/>
      <c r="AD53" s="330"/>
      <c r="AE53" s="330"/>
    </row>
    <row r="54" spans="1:39" s="338" customFormat="1" ht="15" customHeight="1">
      <c r="A54" s="354"/>
      <c r="B54" s="355" t="s">
        <v>409</v>
      </c>
      <c r="C54" s="356">
        <v>2013</v>
      </c>
      <c r="D54" s="354"/>
      <c r="E54" s="357" t="s">
        <v>18</v>
      </c>
      <c r="F54" s="354"/>
      <c r="G54" s="354"/>
      <c r="H54" s="358" t="s">
        <v>291</v>
      </c>
      <c r="I54" s="330"/>
      <c r="J54" s="334" t="s">
        <v>598</v>
      </c>
      <c r="K54" s="334" t="s">
        <v>708</v>
      </c>
      <c r="L54" s="342" t="s">
        <v>590</v>
      </c>
      <c r="M54" s="354" t="s">
        <v>524</v>
      </c>
      <c r="N54" s="354"/>
      <c r="O54" s="361" t="s">
        <v>415</v>
      </c>
      <c r="P54" s="354"/>
      <c r="Q54" s="359"/>
      <c r="R54" s="359"/>
      <c r="S54" s="359"/>
      <c r="T54" s="359"/>
      <c r="U54" s="359">
        <v>73</v>
      </c>
      <c r="V54" s="348"/>
      <c r="W54" s="360">
        <f t="shared" si="2"/>
        <v>73</v>
      </c>
      <c r="X54" s="337" t="str">
        <f t="shared" si="3"/>
        <v/>
      </c>
      <c r="Y54" s="330"/>
      <c r="Z54" s="330"/>
      <c r="AA54" s="330"/>
      <c r="AB54" s="330"/>
      <c r="AC54" s="330"/>
      <c r="AD54" s="330"/>
      <c r="AE54" s="330"/>
    </row>
    <row r="55" spans="1:39" s="338" customFormat="1" ht="15" customHeight="1">
      <c r="A55" s="354"/>
      <c r="B55" s="355" t="s">
        <v>409</v>
      </c>
      <c r="C55" s="356">
        <v>2013</v>
      </c>
      <c r="D55" s="354"/>
      <c r="E55" s="357" t="s">
        <v>18</v>
      </c>
      <c r="F55" s="354"/>
      <c r="G55" s="354"/>
      <c r="H55" s="358" t="s">
        <v>291</v>
      </c>
      <c r="I55" s="330"/>
      <c r="J55" s="334" t="s">
        <v>598</v>
      </c>
      <c r="K55" s="334" t="s">
        <v>708</v>
      </c>
      <c r="L55" s="342" t="s">
        <v>590</v>
      </c>
      <c r="M55" s="354" t="s">
        <v>524</v>
      </c>
      <c r="N55" s="355"/>
      <c r="O55" s="358" t="s">
        <v>416</v>
      </c>
      <c r="P55" s="354"/>
      <c r="Q55" s="359"/>
      <c r="R55" s="359"/>
      <c r="S55" s="359"/>
      <c r="T55" s="359"/>
      <c r="U55" s="359">
        <v>70</v>
      </c>
      <c r="V55" s="348"/>
      <c r="W55" s="360">
        <f t="shared" si="2"/>
        <v>70</v>
      </c>
      <c r="X55" s="337" t="str">
        <f t="shared" si="3"/>
        <v/>
      </c>
      <c r="Y55" s="353"/>
      <c r="Z55" s="353"/>
      <c r="AA55" s="353"/>
      <c r="AB55" s="353"/>
      <c r="AC55" s="353"/>
      <c r="AD55" s="353"/>
      <c r="AE55" s="353"/>
    </row>
    <row r="56" spans="1:39" s="338" customFormat="1" ht="15" customHeight="1">
      <c r="A56" s="354"/>
      <c r="B56" s="355" t="s">
        <v>409</v>
      </c>
      <c r="C56" s="356">
        <v>2013</v>
      </c>
      <c r="D56" s="354"/>
      <c r="E56" s="357" t="s">
        <v>18</v>
      </c>
      <c r="F56" s="354"/>
      <c r="G56" s="354"/>
      <c r="H56" s="358" t="s">
        <v>291</v>
      </c>
      <c r="I56" s="330"/>
      <c r="J56" s="334" t="s">
        <v>598</v>
      </c>
      <c r="K56" s="334" t="s">
        <v>708</v>
      </c>
      <c r="L56" s="342" t="s">
        <v>590</v>
      </c>
      <c r="M56" s="354" t="s">
        <v>524</v>
      </c>
      <c r="N56" s="355"/>
      <c r="O56" s="358" t="s">
        <v>415</v>
      </c>
      <c r="P56" s="354"/>
      <c r="Q56" s="359"/>
      <c r="R56" s="359"/>
      <c r="S56" s="359"/>
      <c r="T56" s="359"/>
      <c r="U56" s="359">
        <v>60</v>
      </c>
      <c r="V56" s="348"/>
      <c r="W56" s="360">
        <f t="shared" si="2"/>
        <v>60</v>
      </c>
      <c r="X56" s="337" t="str">
        <f t="shared" si="3"/>
        <v/>
      </c>
      <c r="Y56" s="330"/>
      <c r="Z56" s="330"/>
      <c r="AA56" s="330"/>
      <c r="AB56" s="330"/>
      <c r="AC56" s="330"/>
      <c r="AD56" s="330"/>
      <c r="AE56" s="330"/>
    </row>
    <row r="57" spans="1:39" s="338" customFormat="1" ht="15" customHeight="1">
      <c r="A57" s="330"/>
      <c r="B57" s="331" t="s">
        <v>409</v>
      </c>
      <c r="C57" s="332">
        <v>2013</v>
      </c>
      <c r="D57" s="330"/>
      <c r="E57" s="333" t="s">
        <v>426</v>
      </c>
      <c r="F57" s="330"/>
      <c r="G57" s="330"/>
      <c r="H57" s="334" t="s">
        <v>291</v>
      </c>
      <c r="I57" s="330"/>
      <c r="J57" s="334" t="s">
        <v>598</v>
      </c>
      <c r="K57" s="334" t="s">
        <v>708</v>
      </c>
      <c r="L57" s="342" t="s">
        <v>590</v>
      </c>
      <c r="M57" s="330" t="s">
        <v>524</v>
      </c>
      <c r="N57" s="331"/>
      <c r="O57" s="334" t="s">
        <v>415</v>
      </c>
      <c r="P57" s="330"/>
      <c r="Q57" s="335"/>
      <c r="R57" s="335"/>
      <c r="S57" s="335"/>
      <c r="T57" s="335"/>
      <c r="U57" s="335">
        <v>58</v>
      </c>
      <c r="V57" s="348"/>
      <c r="W57" s="336">
        <f t="shared" si="2"/>
        <v>58</v>
      </c>
      <c r="X57" s="337" t="str">
        <f t="shared" si="3"/>
        <v/>
      </c>
      <c r="Y57" s="330"/>
      <c r="Z57" s="330"/>
      <c r="AA57" s="330"/>
      <c r="AB57" s="330"/>
      <c r="AC57" s="330"/>
      <c r="AD57" s="330"/>
      <c r="AE57" s="330"/>
    </row>
    <row r="58" spans="1:39" s="338" customFormat="1" ht="15" customHeight="1">
      <c r="A58" s="330"/>
      <c r="B58" s="331" t="s">
        <v>409</v>
      </c>
      <c r="C58" s="332">
        <v>2013</v>
      </c>
      <c r="D58" s="330"/>
      <c r="E58" s="333" t="s">
        <v>18</v>
      </c>
      <c r="F58" s="330"/>
      <c r="G58" s="330"/>
      <c r="H58" s="334" t="s">
        <v>291</v>
      </c>
      <c r="I58" s="330"/>
      <c r="J58" s="334" t="s">
        <v>598</v>
      </c>
      <c r="K58" s="334" t="s">
        <v>708</v>
      </c>
      <c r="L58" s="342" t="s">
        <v>590</v>
      </c>
      <c r="M58" s="330" t="s">
        <v>524</v>
      </c>
      <c r="N58" s="331"/>
      <c r="O58" s="334" t="s">
        <v>415</v>
      </c>
      <c r="P58" s="330"/>
      <c r="Q58" s="335"/>
      <c r="R58" s="335"/>
      <c r="S58" s="335"/>
      <c r="T58" s="335"/>
      <c r="U58" s="335">
        <v>43</v>
      </c>
      <c r="V58" s="348"/>
      <c r="W58" s="336">
        <f t="shared" ref="W58:W74" si="5">+U58</f>
        <v>43</v>
      </c>
      <c r="X58" s="337" t="str">
        <f t="shared" si="3"/>
        <v/>
      </c>
      <c r="Y58" s="330"/>
      <c r="Z58" s="330"/>
      <c r="AA58" s="330"/>
      <c r="AB58" s="330"/>
      <c r="AC58" s="330"/>
      <c r="AD58" s="330"/>
      <c r="AE58" s="330"/>
    </row>
    <row r="59" spans="1:39" s="338" customFormat="1" ht="15" customHeight="1">
      <c r="A59" s="330"/>
      <c r="B59" s="331" t="s">
        <v>409</v>
      </c>
      <c r="C59" s="332">
        <v>2013</v>
      </c>
      <c r="D59" s="330"/>
      <c r="E59" s="333" t="s">
        <v>18</v>
      </c>
      <c r="F59" s="330"/>
      <c r="G59" s="330"/>
      <c r="H59" s="334" t="s">
        <v>291</v>
      </c>
      <c r="I59" s="330"/>
      <c r="J59" s="334" t="s">
        <v>598</v>
      </c>
      <c r="K59" s="334" t="s">
        <v>708</v>
      </c>
      <c r="L59" s="342" t="s">
        <v>590</v>
      </c>
      <c r="M59" s="330" t="s">
        <v>524</v>
      </c>
      <c r="N59" s="331"/>
      <c r="O59" s="334" t="s">
        <v>416</v>
      </c>
      <c r="P59" s="330"/>
      <c r="Q59" s="335"/>
      <c r="R59" s="335"/>
      <c r="S59" s="335"/>
      <c r="T59" s="335"/>
      <c r="U59" s="335">
        <v>42</v>
      </c>
      <c r="V59" s="348"/>
      <c r="W59" s="336">
        <f t="shared" si="5"/>
        <v>42</v>
      </c>
      <c r="X59" s="337" t="str">
        <f t="shared" si="3"/>
        <v/>
      </c>
      <c r="Y59" s="330"/>
      <c r="Z59" s="330"/>
      <c r="AA59" s="330"/>
      <c r="AB59" s="330"/>
      <c r="AC59" s="330"/>
      <c r="AD59" s="330"/>
      <c r="AE59" s="330"/>
    </row>
    <row r="60" spans="1:39" s="338" customFormat="1" ht="15" customHeight="1">
      <c r="A60" s="330"/>
      <c r="B60" s="331" t="s">
        <v>409</v>
      </c>
      <c r="C60" s="332">
        <v>2013</v>
      </c>
      <c r="D60" s="330"/>
      <c r="E60" s="333" t="s">
        <v>426</v>
      </c>
      <c r="F60" s="330"/>
      <c r="G60" s="330"/>
      <c r="H60" s="334" t="s">
        <v>291</v>
      </c>
      <c r="I60" s="330"/>
      <c r="J60" s="334" t="s">
        <v>598</v>
      </c>
      <c r="K60" s="334" t="s">
        <v>708</v>
      </c>
      <c r="L60" s="342" t="s">
        <v>590</v>
      </c>
      <c r="M60" s="330" t="s">
        <v>524</v>
      </c>
      <c r="N60" s="331"/>
      <c r="O60" s="334" t="s">
        <v>415</v>
      </c>
      <c r="P60" s="330"/>
      <c r="Q60" s="335"/>
      <c r="R60" s="335"/>
      <c r="S60" s="335"/>
      <c r="T60" s="335"/>
      <c r="U60" s="335">
        <v>40</v>
      </c>
      <c r="V60" s="348"/>
      <c r="W60" s="336">
        <f t="shared" si="5"/>
        <v>40</v>
      </c>
      <c r="X60" s="337" t="str">
        <f t="shared" si="3"/>
        <v/>
      </c>
      <c r="Y60" s="330"/>
      <c r="Z60" s="330"/>
      <c r="AA60" s="330"/>
      <c r="AB60" s="330"/>
      <c r="AC60" s="330"/>
      <c r="AD60" s="330"/>
      <c r="AE60" s="330"/>
    </row>
    <row r="61" spans="1:39" s="338" customFormat="1" ht="15" customHeight="1">
      <c r="A61" s="330"/>
      <c r="B61" s="331" t="s">
        <v>409</v>
      </c>
      <c r="C61" s="332">
        <v>2013</v>
      </c>
      <c r="D61" s="330"/>
      <c r="E61" s="333" t="s">
        <v>18</v>
      </c>
      <c r="F61" s="330"/>
      <c r="G61" s="330"/>
      <c r="H61" s="334" t="s">
        <v>291</v>
      </c>
      <c r="I61" s="330"/>
      <c r="J61" s="334" t="s">
        <v>598</v>
      </c>
      <c r="K61" s="334" t="s">
        <v>708</v>
      </c>
      <c r="L61" s="342" t="s">
        <v>590</v>
      </c>
      <c r="M61" s="330" t="s">
        <v>524</v>
      </c>
      <c r="N61" s="331"/>
      <c r="O61" s="334" t="s">
        <v>416</v>
      </c>
      <c r="P61" s="330"/>
      <c r="Q61" s="335"/>
      <c r="R61" s="335"/>
      <c r="S61" s="335"/>
      <c r="T61" s="335"/>
      <c r="U61" s="335">
        <v>39</v>
      </c>
      <c r="V61" s="348"/>
      <c r="W61" s="336">
        <f t="shared" si="5"/>
        <v>39</v>
      </c>
      <c r="X61" s="337" t="str">
        <f t="shared" si="3"/>
        <v/>
      </c>
      <c r="Y61" s="330"/>
      <c r="Z61" s="330"/>
      <c r="AA61" s="330"/>
      <c r="AB61" s="330"/>
      <c r="AC61" s="330"/>
      <c r="AD61" s="330"/>
      <c r="AE61" s="330"/>
    </row>
    <row r="62" spans="1:39" s="362" customFormat="1" ht="15" customHeight="1">
      <c r="A62" s="330"/>
      <c r="B62" s="331" t="s">
        <v>409</v>
      </c>
      <c r="C62" s="332">
        <v>2013</v>
      </c>
      <c r="D62" s="330"/>
      <c r="E62" s="333" t="s">
        <v>18</v>
      </c>
      <c r="F62" s="330"/>
      <c r="G62" s="330"/>
      <c r="H62" s="334" t="s">
        <v>291</v>
      </c>
      <c r="I62" s="330"/>
      <c r="J62" s="334" t="s">
        <v>598</v>
      </c>
      <c r="K62" s="334" t="s">
        <v>708</v>
      </c>
      <c r="L62" s="342" t="s">
        <v>590</v>
      </c>
      <c r="M62" s="330" t="s">
        <v>524</v>
      </c>
      <c r="N62" s="331"/>
      <c r="O62" s="334" t="s">
        <v>415</v>
      </c>
      <c r="P62" s="330"/>
      <c r="Q62" s="335"/>
      <c r="R62" s="335"/>
      <c r="S62" s="335"/>
      <c r="T62" s="335"/>
      <c r="U62" s="335">
        <v>39</v>
      </c>
      <c r="V62" s="348"/>
      <c r="W62" s="336">
        <f t="shared" si="5"/>
        <v>39</v>
      </c>
      <c r="X62" s="337" t="str">
        <f t="shared" si="3"/>
        <v/>
      </c>
      <c r="Y62" s="330"/>
      <c r="Z62" s="330"/>
      <c r="AA62" s="330"/>
      <c r="AB62" s="330"/>
      <c r="AC62" s="330"/>
      <c r="AD62" s="330"/>
      <c r="AE62" s="330"/>
      <c r="AF62" s="338"/>
      <c r="AG62" s="338"/>
      <c r="AH62" s="338"/>
      <c r="AI62" s="338"/>
      <c r="AJ62" s="338"/>
      <c r="AK62" s="338"/>
      <c r="AL62" s="338"/>
      <c r="AM62" s="338"/>
    </row>
    <row r="63" spans="1:39" s="362" customFormat="1" ht="15" customHeight="1">
      <c r="A63" s="330"/>
      <c r="B63" s="331" t="s">
        <v>409</v>
      </c>
      <c r="C63" s="332">
        <v>2013</v>
      </c>
      <c r="D63" s="330"/>
      <c r="E63" s="333" t="s">
        <v>18</v>
      </c>
      <c r="F63" s="330"/>
      <c r="G63" s="330"/>
      <c r="H63" s="334" t="s">
        <v>291</v>
      </c>
      <c r="I63" s="330"/>
      <c r="J63" s="334" t="s">
        <v>598</v>
      </c>
      <c r="K63" s="334" t="s">
        <v>708</v>
      </c>
      <c r="L63" s="342" t="s">
        <v>590</v>
      </c>
      <c r="M63" s="330" t="s">
        <v>524</v>
      </c>
      <c r="N63" s="331"/>
      <c r="O63" s="334" t="s">
        <v>415</v>
      </c>
      <c r="P63" s="330"/>
      <c r="Q63" s="335"/>
      <c r="R63" s="335"/>
      <c r="S63" s="335"/>
      <c r="T63" s="335"/>
      <c r="U63" s="335">
        <v>39</v>
      </c>
      <c r="V63" s="348"/>
      <c r="W63" s="336">
        <f t="shared" si="5"/>
        <v>39</v>
      </c>
      <c r="X63" s="337" t="str">
        <f t="shared" si="3"/>
        <v/>
      </c>
      <c r="Y63" s="330"/>
      <c r="Z63" s="330"/>
      <c r="AA63" s="330"/>
      <c r="AB63" s="330"/>
      <c r="AC63" s="330"/>
      <c r="AD63" s="330"/>
      <c r="AE63" s="330"/>
    </row>
    <row r="64" spans="1:39" s="362" customFormat="1" ht="15" customHeight="1">
      <c r="A64" s="330"/>
      <c r="B64" s="331" t="s">
        <v>409</v>
      </c>
      <c r="C64" s="332">
        <v>2013</v>
      </c>
      <c r="D64" s="330"/>
      <c r="E64" s="333" t="s">
        <v>18</v>
      </c>
      <c r="F64" s="330"/>
      <c r="G64" s="330"/>
      <c r="H64" s="334" t="s">
        <v>291</v>
      </c>
      <c r="I64" s="330"/>
      <c r="J64" s="334" t="s">
        <v>598</v>
      </c>
      <c r="K64" s="334" t="s">
        <v>708</v>
      </c>
      <c r="L64" s="342" t="s">
        <v>590</v>
      </c>
      <c r="M64" s="330" t="s">
        <v>524</v>
      </c>
      <c r="N64" s="331"/>
      <c r="O64" s="334" t="s">
        <v>415</v>
      </c>
      <c r="P64" s="330"/>
      <c r="Q64" s="335"/>
      <c r="R64" s="335"/>
      <c r="S64" s="335"/>
      <c r="T64" s="335"/>
      <c r="U64" s="335">
        <v>36</v>
      </c>
      <c r="V64" s="348"/>
      <c r="W64" s="336">
        <f t="shared" si="5"/>
        <v>36</v>
      </c>
      <c r="X64" s="337" t="str">
        <f t="shared" si="3"/>
        <v/>
      </c>
      <c r="Y64" s="330"/>
      <c r="Z64" s="330"/>
      <c r="AA64" s="330"/>
      <c r="AB64" s="330"/>
      <c r="AC64" s="330"/>
      <c r="AD64" s="330"/>
      <c r="AE64" s="330"/>
    </row>
    <row r="65" spans="1:39" s="362" customFormat="1" ht="15" customHeight="1">
      <c r="A65" s="330"/>
      <c r="B65" s="331" t="s">
        <v>409</v>
      </c>
      <c r="C65" s="332">
        <v>2013</v>
      </c>
      <c r="D65" s="330"/>
      <c r="E65" s="333" t="s">
        <v>18</v>
      </c>
      <c r="F65" s="330"/>
      <c r="G65" s="330"/>
      <c r="H65" s="334" t="s">
        <v>291</v>
      </c>
      <c r="I65" s="330"/>
      <c r="J65" s="334" t="s">
        <v>598</v>
      </c>
      <c r="K65" s="334" t="s">
        <v>708</v>
      </c>
      <c r="L65" s="342" t="s">
        <v>590</v>
      </c>
      <c r="M65" s="330" t="s">
        <v>524</v>
      </c>
      <c r="N65" s="330"/>
      <c r="O65" s="334" t="s">
        <v>415</v>
      </c>
      <c r="P65" s="330"/>
      <c r="Q65" s="335"/>
      <c r="R65" s="335"/>
      <c r="S65" s="335"/>
      <c r="T65" s="335"/>
      <c r="U65" s="335">
        <v>35</v>
      </c>
      <c r="V65" s="348"/>
      <c r="W65" s="336">
        <f t="shared" si="5"/>
        <v>35</v>
      </c>
      <c r="X65" s="337" t="str">
        <f t="shared" si="3"/>
        <v/>
      </c>
      <c r="Y65" s="330"/>
      <c r="Z65" s="330"/>
      <c r="AA65" s="330"/>
      <c r="AB65" s="330"/>
      <c r="AC65" s="330"/>
      <c r="AD65" s="330"/>
      <c r="AE65" s="330"/>
      <c r="AF65" s="338"/>
      <c r="AG65" s="338"/>
      <c r="AH65" s="338"/>
      <c r="AI65" s="338"/>
      <c r="AJ65" s="338"/>
      <c r="AK65" s="338"/>
      <c r="AL65" s="338"/>
      <c r="AM65" s="338"/>
    </row>
    <row r="66" spans="1:39" s="338" customFormat="1" ht="15" customHeight="1">
      <c r="A66" s="330"/>
      <c r="B66" s="331" t="s">
        <v>409</v>
      </c>
      <c r="C66" s="332">
        <v>2013</v>
      </c>
      <c r="D66" s="330"/>
      <c r="E66" s="333" t="s">
        <v>18</v>
      </c>
      <c r="F66" s="330"/>
      <c r="G66" s="330"/>
      <c r="H66" s="334" t="s">
        <v>291</v>
      </c>
      <c r="I66" s="330"/>
      <c r="J66" s="334" t="s">
        <v>598</v>
      </c>
      <c r="K66" s="334" t="s">
        <v>708</v>
      </c>
      <c r="L66" s="342" t="s">
        <v>590</v>
      </c>
      <c r="M66" s="330" t="s">
        <v>524</v>
      </c>
      <c r="N66" s="331"/>
      <c r="O66" s="334" t="s">
        <v>415</v>
      </c>
      <c r="P66" s="330"/>
      <c r="Q66" s="335"/>
      <c r="R66" s="335"/>
      <c r="S66" s="335"/>
      <c r="T66" s="335"/>
      <c r="U66" s="335">
        <v>33</v>
      </c>
      <c r="V66" s="348"/>
      <c r="W66" s="336">
        <f t="shared" si="5"/>
        <v>33</v>
      </c>
      <c r="X66" s="337" t="str">
        <f t="shared" si="3"/>
        <v/>
      </c>
      <c r="Y66" s="330"/>
      <c r="Z66" s="330"/>
      <c r="AA66" s="330"/>
      <c r="AB66" s="330"/>
      <c r="AC66" s="330"/>
      <c r="AD66" s="330"/>
      <c r="AE66" s="330"/>
      <c r="AF66" s="362"/>
      <c r="AG66" s="362"/>
      <c r="AH66" s="362"/>
      <c r="AI66" s="362"/>
      <c r="AJ66" s="362"/>
      <c r="AK66" s="362"/>
      <c r="AL66" s="362"/>
      <c r="AM66" s="362"/>
    </row>
    <row r="67" spans="1:39" s="338" customFormat="1" ht="15" customHeight="1">
      <c r="A67" s="330"/>
      <c r="B67" s="331" t="s">
        <v>409</v>
      </c>
      <c r="C67" s="332">
        <v>2013</v>
      </c>
      <c r="D67" s="330"/>
      <c r="E67" s="333" t="s">
        <v>18</v>
      </c>
      <c r="F67" s="330"/>
      <c r="G67" s="330"/>
      <c r="H67" s="334" t="s">
        <v>291</v>
      </c>
      <c r="I67" s="330"/>
      <c r="J67" s="334" t="s">
        <v>598</v>
      </c>
      <c r="K67" s="334" t="s">
        <v>708</v>
      </c>
      <c r="L67" s="342" t="s">
        <v>590</v>
      </c>
      <c r="M67" s="330" t="s">
        <v>524</v>
      </c>
      <c r="N67" s="331"/>
      <c r="O67" s="334" t="s">
        <v>415</v>
      </c>
      <c r="P67" s="330"/>
      <c r="Q67" s="335"/>
      <c r="R67" s="335"/>
      <c r="S67" s="335"/>
      <c r="T67" s="335"/>
      <c r="U67" s="335">
        <v>27</v>
      </c>
      <c r="V67" s="348"/>
      <c r="W67" s="336">
        <f t="shared" si="5"/>
        <v>27</v>
      </c>
      <c r="X67" s="337" t="str">
        <f t="shared" si="3"/>
        <v/>
      </c>
      <c r="Y67" s="330"/>
      <c r="Z67" s="330"/>
      <c r="AA67" s="330"/>
      <c r="AB67" s="330"/>
      <c r="AC67" s="330"/>
      <c r="AD67" s="330"/>
      <c r="AE67" s="330"/>
    </row>
    <row r="68" spans="1:39" s="338" customFormat="1" ht="15" customHeight="1">
      <c r="A68" s="330"/>
      <c r="B68" s="331" t="s">
        <v>409</v>
      </c>
      <c r="C68" s="332">
        <v>2013</v>
      </c>
      <c r="D68" s="330"/>
      <c r="E68" s="333" t="s">
        <v>426</v>
      </c>
      <c r="F68" s="330"/>
      <c r="G68" s="330"/>
      <c r="H68" s="334" t="s">
        <v>138</v>
      </c>
      <c r="I68" s="330"/>
      <c r="J68" s="334" t="s">
        <v>598</v>
      </c>
      <c r="K68" s="334" t="s">
        <v>708</v>
      </c>
      <c r="L68" s="342" t="s">
        <v>590</v>
      </c>
      <c r="M68" s="330" t="s">
        <v>524</v>
      </c>
      <c r="N68" s="331"/>
      <c r="O68" s="334" t="s">
        <v>415</v>
      </c>
      <c r="P68" s="330"/>
      <c r="Q68" s="335"/>
      <c r="R68" s="335"/>
      <c r="S68" s="335"/>
      <c r="T68" s="335"/>
      <c r="U68" s="335">
        <v>19</v>
      </c>
      <c r="V68" s="348"/>
      <c r="W68" s="336">
        <f t="shared" si="5"/>
        <v>19</v>
      </c>
      <c r="X68" s="337" t="str">
        <f t="shared" si="3"/>
        <v/>
      </c>
      <c r="Y68" s="330"/>
      <c r="Z68" s="330"/>
      <c r="AA68" s="330"/>
      <c r="AB68" s="330"/>
      <c r="AC68" s="330"/>
      <c r="AD68" s="330"/>
      <c r="AE68" s="330"/>
    </row>
    <row r="69" spans="1:39" s="338" customFormat="1" ht="15" customHeight="1">
      <c r="A69" s="330"/>
      <c r="B69" s="331" t="s">
        <v>409</v>
      </c>
      <c r="C69" s="332">
        <v>2013</v>
      </c>
      <c r="D69" s="330"/>
      <c r="E69" s="333" t="s">
        <v>424</v>
      </c>
      <c r="F69" s="330"/>
      <c r="G69" s="330"/>
      <c r="H69" s="334" t="s">
        <v>132</v>
      </c>
      <c r="I69" s="330"/>
      <c r="J69" s="334" t="s">
        <v>598</v>
      </c>
      <c r="K69" s="334" t="s">
        <v>708</v>
      </c>
      <c r="L69" s="342" t="s">
        <v>590</v>
      </c>
      <c r="M69" s="330" t="s">
        <v>524</v>
      </c>
      <c r="N69" s="331"/>
      <c r="O69" s="334" t="s">
        <v>416</v>
      </c>
      <c r="P69" s="330"/>
      <c r="Q69" s="335"/>
      <c r="R69" s="335"/>
      <c r="S69" s="335"/>
      <c r="T69" s="335"/>
      <c r="U69" s="335">
        <v>16</v>
      </c>
      <c r="V69" s="348"/>
      <c r="W69" s="336">
        <f t="shared" si="5"/>
        <v>16</v>
      </c>
      <c r="X69" s="337" t="str">
        <f t="shared" si="3"/>
        <v/>
      </c>
      <c r="Y69" s="330"/>
      <c r="Z69" s="330"/>
      <c r="AA69" s="330"/>
      <c r="AB69" s="330"/>
      <c r="AC69" s="330"/>
      <c r="AD69" s="330"/>
      <c r="AE69" s="330"/>
      <c r="AF69" s="362"/>
      <c r="AG69" s="362"/>
      <c r="AH69" s="362"/>
      <c r="AI69" s="362"/>
      <c r="AJ69" s="362"/>
      <c r="AK69" s="362"/>
      <c r="AL69" s="362"/>
      <c r="AM69" s="362"/>
    </row>
    <row r="70" spans="1:39" s="338" customFormat="1" ht="15" customHeight="1">
      <c r="A70" s="330"/>
      <c r="B70" s="331" t="s">
        <v>409</v>
      </c>
      <c r="C70" s="332">
        <v>2013</v>
      </c>
      <c r="D70" s="330"/>
      <c r="E70" s="333" t="s">
        <v>426</v>
      </c>
      <c r="F70" s="330"/>
      <c r="G70" s="330"/>
      <c r="H70" s="334" t="s">
        <v>132</v>
      </c>
      <c r="I70" s="330"/>
      <c r="J70" s="334" t="s">
        <v>598</v>
      </c>
      <c r="K70" s="334" t="s">
        <v>708</v>
      </c>
      <c r="L70" s="342" t="s">
        <v>590</v>
      </c>
      <c r="M70" s="330" t="s">
        <v>524</v>
      </c>
      <c r="N70" s="331"/>
      <c r="O70" s="334" t="s">
        <v>415</v>
      </c>
      <c r="P70" s="330"/>
      <c r="Q70" s="335"/>
      <c r="R70" s="335"/>
      <c r="S70" s="335"/>
      <c r="T70" s="335"/>
      <c r="U70" s="335">
        <v>15</v>
      </c>
      <c r="V70" s="348"/>
      <c r="W70" s="336">
        <f t="shared" si="5"/>
        <v>15</v>
      </c>
      <c r="X70" s="337" t="str">
        <f t="shared" si="3"/>
        <v/>
      </c>
      <c r="Y70" s="330"/>
      <c r="Z70" s="330"/>
      <c r="AA70" s="330"/>
      <c r="AB70" s="330"/>
      <c r="AC70" s="330"/>
      <c r="AD70" s="330"/>
      <c r="AE70" s="330"/>
    </row>
    <row r="71" spans="1:39" s="338" customFormat="1" ht="15" customHeight="1">
      <c r="A71" s="330"/>
      <c r="B71" s="331" t="s">
        <v>409</v>
      </c>
      <c r="C71" s="332">
        <v>2013</v>
      </c>
      <c r="D71" s="330"/>
      <c r="E71" s="333" t="s">
        <v>424</v>
      </c>
      <c r="F71" s="330"/>
      <c r="G71" s="330"/>
      <c r="H71" s="334" t="s">
        <v>132</v>
      </c>
      <c r="I71" s="330"/>
      <c r="J71" s="334" t="s">
        <v>598</v>
      </c>
      <c r="K71" s="334" t="s">
        <v>708</v>
      </c>
      <c r="L71" s="342" t="s">
        <v>590</v>
      </c>
      <c r="M71" s="330" t="s">
        <v>524</v>
      </c>
      <c r="N71" s="330"/>
      <c r="O71" s="334" t="s">
        <v>416</v>
      </c>
      <c r="P71" s="330"/>
      <c r="Q71" s="335"/>
      <c r="R71" s="335"/>
      <c r="S71" s="335"/>
      <c r="T71" s="335"/>
      <c r="U71" s="335">
        <v>14</v>
      </c>
      <c r="V71" s="348"/>
      <c r="W71" s="336">
        <f t="shared" si="5"/>
        <v>14</v>
      </c>
      <c r="X71" s="337" t="str">
        <f t="shared" si="3"/>
        <v/>
      </c>
      <c r="Y71" s="330"/>
      <c r="Z71" s="330"/>
      <c r="AA71" s="330"/>
      <c r="AB71" s="330"/>
      <c r="AC71" s="330"/>
      <c r="AD71" s="330"/>
      <c r="AE71" s="330"/>
    </row>
    <row r="72" spans="1:39" s="338" customFormat="1" ht="15" customHeight="1">
      <c r="A72" s="330"/>
      <c r="B72" s="331" t="s">
        <v>409</v>
      </c>
      <c r="C72" s="332">
        <v>2013</v>
      </c>
      <c r="D72" s="330"/>
      <c r="E72" s="333" t="s">
        <v>424</v>
      </c>
      <c r="F72" s="330"/>
      <c r="G72" s="330"/>
      <c r="H72" s="334" t="s">
        <v>132</v>
      </c>
      <c r="I72" s="330"/>
      <c r="J72" s="334" t="s">
        <v>598</v>
      </c>
      <c r="K72" s="334" t="s">
        <v>708</v>
      </c>
      <c r="L72" s="342" t="s">
        <v>590</v>
      </c>
      <c r="M72" s="330" t="s">
        <v>524</v>
      </c>
      <c r="N72" s="331"/>
      <c r="O72" s="334" t="s">
        <v>415</v>
      </c>
      <c r="P72" s="330"/>
      <c r="Q72" s="335"/>
      <c r="R72" s="335"/>
      <c r="S72" s="335"/>
      <c r="T72" s="335"/>
      <c r="U72" s="335">
        <v>14</v>
      </c>
      <c r="V72" s="348"/>
      <c r="W72" s="336">
        <f t="shared" si="5"/>
        <v>14</v>
      </c>
      <c r="X72" s="337" t="str">
        <f t="shared" si="3"/>
        <v/>
      </c>
      <c r="Y72" s="330"/>
      <c r="Z72" s="330"/>
      <c r="AA72" s="330"/>
      <c r="AB72" s="330"/>
      <c r="AC72" s="330"/>
      <c r="AD72" s="330"/>
      <c r="AE72" s="330"/>
      <c r="AF72" s="352"/>
      <c r="AG72" s="352"/>
      <c r="AH72" s="352"/>
      <c r="AI72" s="352"/>
      <c r="AJ72" s="352"/>
      <c r="AK72" s="352"/>
      <c r="AL72" s="352"/>
      <c r="AM72" s="352"/>
    </row>
    <row r="73" spans="1:39" s="338" customFormat="1" ht="15" customHeight="1">
      <c r="A73" s="330"/>
      <c r="B73" s="331" t="s">
        <v>409</v>
      </c>
      <c r="C73" s="332">
        <v>2013</v>
      </c>
      <c r="D73" s="330"/>
      <c r="E73" s="333" t="s">
        <v>424</v>
      </c>
      <c r="F73" s="330"/>
      <c r="G73" s="330"/>
      <c r="H73" s="334" t="s">
        <v>138</v>
      </c>
      <c r="I73" s="330"/>
      <c r="J73" s="334" t="s">
        <v>598</v>
      </c>
      <c r="K73" s="334" t="s">
        <v>708</v>
      </c>
      <c r="L73" s="342" t="s">
        <v>590</v>
      </c>
      <c r="M73" s="330" t="s">
        <v>524</v>
      </c>
      <c r="N73" s="330"/>
      <c r="O73" s="334" t="s">
        <v>415</v>
      </c>
      <c r="P73" s="330"/>
      <c r="Q73" s="335"/>
      <c r="R73" s="335"/>
      <c r="S73" s="335"/>
      <c r="T73" s="335"/>
      <c r="U73" s="335">
        <v>13</v>
      </c>
      <c r="V73" s="348"/>
      <c r="W73" s="336">
        <f t="shared" si="5"/>
        <v>13</v>
      </c>
      <c r="X73" s="337" t="str">
        <f t="shared" si="3"/>
        <v/>
      </c>
      <c r="Y73" s="330"/>
      <c r="Z73" s="330"/>
      <c r="AA73" s="330"/>
      <c r="AB73" s="330"/>
      <c r="AC73" s="330"/>
      <c r="AD73" s="330"/>
      <c r="AE73" s="330"/>
    </row>
    <row r="74" spans="1:39" s="338" customFormat="1" ht="15" customHeight="1">
      <c r="A74" s="330"/>
      <c r="B74" s="331" t="s">
        <v>409</v>
      </c>
      <c r="C74" s="332">
        <v>2013</v>
      </c>
      <c r="D74" s="330"/>
      <c r="E74" s="333" t="s">
        <v>426</v>
      </c>
      <c r="F74" s="330"/>
      <c r="G74" s="330"/>
      <c r="H74" s="334" t="s">
        <v>132</v>
      </c>
      <c r="I74" s="330"/>
      <c r="J74" s="334" t="s">
        <v>598</v>
      </c>
      <c r="K74" s="334" t="s">
        <v>708</v>
      </c>
      <c r="L74" s="342" t="s">
        <v>590</v>
      </c>
      <c r="M74" s="330" t="s">
        <v>524</v>
      </c>
      <c r="N74" s="331"/>
      <c r="O74" s="334" t="s">
        <v>415</v>
      </c>
      <c r="P74" s="330"/>
      <c r="Q74" s="335"/>
      <c r="R74" s="335"/>
      <c r="S74" s="335"/>
      <c r="T74" s="335"/>
      <c r="U74" s="335">
        <v>12</v>
      </c>
      <c r="V74" s="348"/>
      <c r="W74" s="336">
        <f t="shared" si="5"/>
        <v>12</v>
      </c>
      <c r="X74" s="337" t="str">
        <f t="shared" si="3"/>
        <v/>
      </c>
      <c r="Y74" s="330"/>
      <c r="Z74" s="330"/>
      <c r="AA74" s="330"/>
      <c r="AB74" s="330"/>
      <c r="AC74" s="330"/>
      <c r="AD74" s="330"/>
      <c r="AE74" s="330"/>
    </row>
  </sheetData>
  <sortState ref="A2:AM25">
    <sortCondition descending="1" ref="V2:V25"/>
    <sortCondition descending="1" ref="X2:X25"/>
    <sortCondition descending="1" ref="W2:W2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workbookViewId="0">
      <selection activeCell="Y14" sqref="Y14"/>
    </sheetView>
  </sheetViews>
  <sheetFormatPr baseColWidth="10" defaultRowHeight="15" x14ac:dyDescent="0"/>
  <cols>
    <col min="11" max="11" width="25.1640625" bestFit="1" customWidth="1"/>
    <col min="25" max="25" width="25.6640625" customWidth="1"/>
  </cols>
  <sheetData>
    <row r="1" spans="1:41" ht="36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5</v>
      </c>
      <c r="F1" s="264" t="s">
        <v>6</v>
      </c>
      <c r="G1" s="264" t="s">
        <v>7</v>
      </c>
      <c r="H1" s="264" t="s">
        <v>8</v>
      </c>
      <c r="I1" s="264" t="s">
        <v>673</v>
      </c>
      <c r="J1" s="264" t="s">
        <v>674</v>
      </c>
      <c r="K1" s="264" t="s">
        <v>675</v>
      </c>
      <c r="L1" s="266" t="s">
        <v>677</v>
      </c>
      <c r="M1" s="264" t="s">
        <v>9</v>
      </c>
      <c r="N1" s="264" t="s">
        <v>10</v>
      </c>
      <c r="O1" s="264" t="s">
        <v>11</v>
      </c>
      <c r="P1" s="264" t="s">
        <v>12</v>
      </c>
      <c r="Q1" s="264" t="s">
        <v>363</v>
      </c>
      <c r="R1" s="264" t="s">
        <v>623</v>
      </c>
      <c r="S1" s="264" t="s">
        <v>386</v>
      </c>
      <c r="T1" s="264" t="s">
        <v>678</v>
      </c>
      <c r="U1" s="253" t="s">
        <v>679</v>
      </c>
      <c r="V1" s="264" t="s">
        <v>389</v>
      </c>
      <c r="W1" s="253" t="s">
        <v>679</v>
      </c>
      <c r="X1" s="262" t="s">
        <v>676</v>
      </c>
    </row>
    <row r="2" spans="1:41" s="338" customFormat="1">
      <c r="A2" s="330"/>
      <c r="B2" s="331" t="s">
        <v>409</v>
      </c>
      <c r="C2" s="332">
        <v>2015</v>
      </c>
      <c r="D2" s="330"/>
      <c r="E2" s="333" t="s">
        <v>426</v>
      </c>
      <c r="F2" s="330"/>
      <c r="G2" s="330"/>
      <c r="H2" s="330" t="s">
        <v>132</v>
      </c>
      <c r="I2" s="330"/>
      <c r="J2" s="334" t="s">
        <v>598</v>
      </c>
      <c r="K2" s="334" t="s">
        <v>709</v>
      </c>
      <c r="L2" s="331" t="s">
        <v>598</v>
      </c>
      <c r="M2" s="330" t="s">
        <v>425</v>
      </c>
      <c r="N2" s="331"/>
      <c r="O2" s="334" t="s">
        <v>415</v>
      </c>
      <c r="P2" s="330"/>
      <c r="Q2" s="335"/>
      <c r="R2" s="335">
        <v>0.98</v>
      </c>
      <c r="S2" s="335"/>
      <c r="T2" s="335"/>
      <c r="U2" s="335">
        <v>12.2</v>
      </c>
      <c r="V2" s="335">
        <f t="shared" ref="V2:V19" si="0">+R2</f>
        <v>0.98</v>
      </c>
      <c r="W2" s="336">
        <f>+U2</f>
        <v>12.2</v>
      </c>
      <c r="X2" s="337" t="str">
        <f t="shared" ref="X2:X31" si="1">IF(V2&lt;&gt;"",IF(V2&lt;0.9,"S","F"),"")</f>
        <v>F</v>
      </c>
      <c r="Y2" s="370" t="s">
        <v>748</v>
      </c>
      <c r="Z2" s="379" t="s">
        <v>617</v>
      </c>
      <c r="AA2" s="379" t="s">
        <v>620</v>
      </c>
      <c r="AB2" s="379" t="s">
        <v>619</v>
      </c>
      <c r="AC2" s="379" t="s">
        <v>618</v>
      </c>
      <c r="AD2" s="379" t="s">
        <v>738</v>
      </c>
      <c r="AE2" s="379" t="s">
        <v>624</v>
      </c>
    </row>
    <row r="3" spans="1:41" s="338" customFormat="1">
      <c r="A3" s="330"/>
      <c r="B3" s="331" t="s">
        <v>409</v>
      </c>
      <c r="C3" s="332">
        <v>2015</v>
      </c>
      <c r="D3" s="330"/>
      <c r="E3" s="333" t="s">
        <v>426</v>
      </c>
      <c r="F3" s="330"/>
      <c r="G3" s="330"/>
      <c r="H3" s="330" t="s">
        <v>132</v>
      </c>
      <c r="I3" s="330"/>
      <c r="J3" s="334" t="s">
        <v>598</v>
      </c>
      <c r="K3" s="334" t="s">
        <v>709</v>
      </c>
      <c r="L3" s="331" t="s">
        <v>598</v>
      </c>
      <c r="M3" s="330" t="s">
        <v>425</v>
      </c>
      <c r="N3" s="331"/>
      <c r="O3" s="334" t="s">
        <v>416</v>
      </c>
      <c r="P3" s="330"/>
      <c r="Q3" s="335"/>
      <c r="R3" s="335">
        <v>0.98</v>
      </c>
      <c r="S3" s="335"/>
      <c r="T3" s="335"/>
      <c r="U3" s="335">
        <v>11</v>
      </c>
      <c r="V3" s="335">
        <f t="shared" si="0"/>
        <v>0.98</v>
      </c>
      <c r="W3" s="336">
        <f>+U3</f>
        <v>11</v>
      </c>
      <c r="X3" s="337" t="str">
        <f t="shared" si="1"/>
        <v>F</v>
      </c>
      <c r="Y3" s="377" t="str">
        <f>+K2</f>
        <v>SE pine - forest understory</v>
      </c>
      <c r="Z3" s="377">
        <f>AVERAGE($W$2:$W$19)</f>
        <v>16.533205570555555</v>
      </c>
      <c r="AA3" s="377">
        <f>MEDIAN($W$2:$W$19)</f>
        <v>15.433088209999999</v>
      </c>
      <c r="AB3" s="377">
        <f>MAX($W$2:$W$19)</f>
        <v>27.9</v>
      </c>
      <c r="AC3" s="377">
        <f>MIN($W$2:$W$19)</f>
        <v>6.97</v>
      </c>
      <c r="AD3" s="377">
        <f>STDEV($W$2:$W$19)</f>
        <v>7.0187746009024989</v>
      </c>
      <c r="AE3" s="380">
        <f>COUNT($W$2:$W$19)</f>
        <v>18</v>
      </c>
      <c r="AF3" s="338" t="s">
        <v>742</v>
      </c>
    </row>
    <row r="4" spans="1:41" s="338" customFormat="1">
      <c r="A4" s="330"/>
      <c r="B4" s="331" t="s">
        <v>410</v>
      </c>
      <c r="C4" s="332">
        <v>2014</v>
      </c>
      <c r="D4" s="330"/>
      <c r="E4" s="333" t="s">
        <v>18</v>
      </c>
      <c r="F4" s="330"/>
      <c r="G4" s="330"/>
      <c r="H4" s="330" t="s">
        <v>422</v>
      </c>
      <c r="I4" s="330"/>
      <c r="J4" s="334" t="s">
        <v>598</v>
      </c>
      <c r="K4" s="334" t="s">
        <v>709</v>
      </c>
      <c r="L4" s="331" t="s">
        <v>598</v>
      </c>
      <c r="M4" s="330" t="s">
        <v>517</v>
      </c>
      <c r="N4" s="331" t="s">
        <v>423</v>
      </c>
      <c r="O4" s="330"/>
      <c r="P4" s="330"/>
      <c r="Q4" s="335"/>
      <c r="R4" s="335">
        <v>0.95699999999999996</v>
      </c>
      <c r="S4" s="335">
        <v>14.7</v>
      </c>
      <c r="T4" s="335"/>
      <c r="U4" s="335"/>
      <c r="V4" s="335">
        <f t="shared" si="0"/>
        <v>0.95699999999999996</v>
      </c>
      <c r="W4" s="336">
        <f>+S4</f>
        <v>14.7</v>
      </c>
      <c r="X4" s="337" t="str">
        <f t="shared" si="1"/>
        <v>F</v>
      </c>
      <c r="Y4" s="368" t="str">
        <f>+K20</f>
        <v>SE pine - loblolly</v>
      </c>
      <c r="Z4" s="368">
        <f>AVERAGE($W$20:$W$33)</f>
        <v>19.749546978571431</v>
      </c>
      <c r="AA4" s="368">
        <f>MEDIAN($W$20:$W$33)</f>
        <v>18</v>
      </c>
      <c r="AB4" s="368">
        <f>MAX($W$20:$W$33)</f>
        <v>43</v>
      </c>
      <c r="AC4" s="368">
        <f>MIN($W$20:$W$33)</f>
        <v>2.0699999999999998</v>
      </c>
      <c r="AD4" s="368">
        <f>STDEV($W$20:$W$33)</f>
        <v>11.12953229992374</v>
      </c>
      <c r="AE4" s="371">
        <f>COUNT($W$20:$W$33)</f>
        <v>14</v>
      </c>
    </row>
    <row r="5" spans="1:41" s="338" customFormat="1" ht="15" customHeight="1">
      <c r="A5" s="331"/>
      <c r="B5" s="332" t="s">
        <v>381</v>
      </c>
      <c r="C5" s="332">
        <v>2011</v>
      </c>
      <c r="D5" s="331"/>
      <c r="E5" s="339" t="s">
        <v>71</v>
      </c>
      <c r="F5" s="331"/>
      <c r="G5" s="347"/>
      <c r="H5" s="341" t="s">
        <v>124</v>
      </c>
      <c r="I5" s="341"/>
      <c r="J5" s="348" t="s">
        <v>598</v>
      </c>
      <c r="K5" s="348" t="s">
        <v>724</v>
      </c>
      <c r="L5" s="341" t="s">
        <v>591</v>
      </c>
      <c r="M5" s="351" t="s">
        <v>511</v>
      </c>
      <c r="N5" s="332" t="s">
        <v>366</v>
      </c>
      <c r="O5" s="331"/>
      <c r="P5" s="332" t="s">
        <v>727</v>
      </c>
      <c r="Q5" s="349"/>
      <c r="R5" s="350">
        <v>0.95699999999999996</v>
      </c>
      <c r="S5" s="349"/>
      <c r="T5" s="349"/>
      <c r="U5" s="350">
        <v>6.97</v>
      </c>
      <c r="V5" s="335">
        <f t="shared" si="0"/>
        <v>0.95699999999999996</v>
      </c>
      <c r="W5" s="336">
        <f>+U5</f>
        <v>6.97</v>
      </c>
      <c r="X5" s="337" t="str">
        <f t="shared" si="1"/>
        <v>F</v>
      </c>
      <c r="Y5" s="369" t="s">
        <v>743</v>
      </c>
      <c r="Z5" s="368">
        <f>AVERAGE($W$34:$W$68)</f>
        <v>32.372656995771422</v>
      </c>
      <c r="AA5" s="368">
        <f>MEDIAN($W$34:$W$68)</f>
        <v>31.1</v>
      </c>
      <c r="AB5" s="368">
        <f>MAX($W$34:$W$68)</f>
        <v>80</v>
      </c>
      <c r="AC5" s="368">
        <f>MIN($W$34:$W$68)</f>
        <v>9.9662413020000002</v>
      </c>
      <c r="AD5" s="368">
        <f>STDEV($W$34:$W$68)</f>
        <v>18.897290559152388</v>
      </c>
      <c r="AE5" s="371">
        <f>COUNT($W$34:$W$68)</f>
        <v>35</v>
      </c>
    </row>
    <row r="6" spans="1:41" s="338" customFormat="1" ht="15" customHeight="1">
      <c r="A6" s="330"/>
      <c r="B6" s="331" t="s">
        <v>410</v>
      </c>
      <c r="C6" s="332">
        <v>2014</v>
      </c>
      <c r="D6" s="330"/>
      <c r="E6" s="333" t="s">
        <v>18</v>
      </c>
      <c r="F6" s="330"/>
      <c r="G6" s="330"/>
      <c r="H6" s="330" t="s">
        <v>422</v>
      </c>
      <c r="I6" s="330"/>
      <c r="J6" s="334" t="s">
        <v>598</v>
      </c>
      <c r="K6" s="334" t="s">
        <v>709</v>
      </c>
      <c r="L6" s="331" t="s">
        <v>598</v>
      </c>
      <c r="M6" s="330" t="s">
        <v>517</v>
      </c>
      <c r="N6" s="331" t="s">
        <v>423</v>
      </c>
      <c r="O6" s="330"/>
      <c r="P6" s="330"/>
      <c r="Q6" s="335"/>
      <c r="R6" s="335">
        <v>0.95299999999999996</v>
      </c>
      <c r="S6" s="335">
        <v>23.6</v>
      </c>
      <c r="T6" s="335"/>
      <c r="U6" s="335"/>
      <c r="V6" s="335">
        <f t="shared" si="0"/>
        <v>0.95299999999999996</v>
      </c>
      <c r="W6" s="336">
        <f>+S6</f>
        <v>23.6</v>
      </c>
      <c r="X6" s="337" t="str">
        <f t="shared" si="1"/>
        <v>F</v>
      </c>
      <c r="Y6" s="376" t="str">
        <f>+K34</f>
        <v>SE pine - longleaf</v>
      </c>
      <c r="Z6" s="377">
        <f>AVERAGE($W$34:$W$38)</f>
        <v>11.8285989704</v>
      </c>
      <c r="AA6" s="377">
        <f>MEDIAN($W$34:$W$38)</f>
        <v>11.28559733</v>
      </c>
      <c r="AB6" s="377">
        <f>MAX($W$34:$W$38)</f>
        <v>15.383533720000001</v>
      </c>
      <c r="AC6" s="377">
        <f>MIN($W$34:$W$38)</f>
        <v>9.9662413020000002</v>
      </c>
      <c r="AD6" s="377">
        <f>STDEV($W$34:$W$38)</f>
        <v>2.0701172679146227</v>
      </c>
      <c r="AE6" s="380">
        <f>COUNT($W$34:$W$38)</f>
        <v>5</v>
      </c>
    </row>
    <row r="7" spans="1:41" s="338" customFormat="1" ht="15" customHeight="1">
      <c r="A7" s="331"/>
      <c r="B7" s="332" t="s">
        <v>381</v>
      </c>
      <c r="C7" s="332">
        <v>2011</v>
      </c>
      <c r="D7" s="331"/>
      <c r="E7" s="339" t="s">
        <v>71</v>
      </c>
      <c r="F7" s="331"/>
      <c r="G7" s="347"/>
      <c r="H7" s="341" t="s">
        <v>124</v>
      </c>
      <c r="I7" s="341"/>
      <c r="J7" s="348" t="s">
        <v>598</v>
      </c>
      <c r="K7" s="348" t="s">
        <v>729</v>
      </c>
      <c r="L7" s="339" t="s">
        <v>590</v>
      </c>
      <c r="M7" s="351" t="s">
        <v>521</v>
      </c>
      <c r="N7" s="332" t="s">
        <v>365</v>
      </c>
      <c r="O7" s="331"/>
      <c r="P7" s="332" t="s">
        <v>728</v>
      </c>
      <c r="Q7" s="349"/>
      <c r="R7" s="350">
        <v>0.95099999999999996</v>
      </c>
      <c r="S7" s="349"/>
      <c r="T7" s="349"/>
      <c r="U7" s="350">
        <v>7.26</v>
      </c>
      <c r="V7" s="335">
        <f t="shared" si="0"/>
        <v>0.95099999999999996</v>
      </c>
      <c r="W7" s="336">
        <f>+U7</f>
        <v>7.26</v>
      </c>
      <c r="X7" s="337" t="str">
        <f t="shared" si="1"/>
        <v>F</v>
      </c>
      <c r="Y7" s="377" t="str">
        <f>+K39</f>
        <v>SE pine - longleaf sandhill</v>
      </c>
      <c r="Z7" s="377">
        <f>AVERAGE($W$39:$W$68)</f>
        <v>35.79666666666666</v>
      </c>
      <c r="AA7" s="377">
        <f>MEDIAN($W$39:$W$68)</f>
        <v>35.5</v>
      </c>
      <c r="AB7" s="377">
        <f>MAX($W$39:$W$68)</f>
        <v>80</v>
      </c>
      <c r="AC7" s="377">
        <f>MIN($W$39:$W$68)</f>
        <v>12</v>
      </c>
      <c r="AD7" s="377">
        <f>STDEV($W$39:$W$68)</f>
        <v>18.253492501593971</v>
      </c>
      <c r="AE7" s="380">
        <f>COUNT($W$39:$W$68)</f>
        <v>30</v>
      </c>
      <c r="AF7" s="271"/>
      <c r="AG7" s="271"/>
      <c r="AH7" s="271"/>
      <c r="AI7" s="271"/>
      <c r="AJ7" s="271"/>
      <c r="AK7" s="271"/>
      <c r="AL7" s="271"/>
      <c r="AM7" s="271"/>
      <c r="AN7" s="271"/>
      <c r="AO7" s="271"/>
    </row>
    <row r="8" spans="1:41" s="338" customFormat="1" ht="15" customHeight="1">
      <c r="A8" s="331"/>
      <c r="B8" s="332" t="s">
        <v>381</v>
      </c>
      <c r="C8" s="332">
        <v>2011</v>
      </c>
      <c r="D8" s="331"/>
      <c r="E8" s="339" t="s">
        <v>71</v>
      </c>
      <c r="F8" s="331"/>
      <c r="G8" s="347"/>
      <c r="H8" s="341" t="s">
        <v>124</v>
      </c>
      <c r="I8" s="341"/>
      <c r="J8" s="348" t="s">
        <v>598</v>
      </c>
      <c r="K8" s="348" t="s">
        <v>730</v>
      </c>
      <c r="L8" s="341"/>
      <c r="M8" s="351"/>
      <c r="N8" s="332" t="s">
        <v>584</v>
      </c>
      <c r="O8" s="331"/>
      <c r="P8" s="332" t="s">
        <v>287</v>
      </c>
      <c r="Q8" s="349"/>
      <c r="R8" s="350">
        <v>0.94499999999999995</v>
      </c>
      <c r="S8" s="349"/>
      <c r="T8" s="349"/>
      <c r="U8" s="350">
        <v>9.1300000000000008</v>
      </c>
      <c r="V8" s="335">
        <f t="shared" si="0"/>
        <v>0.94499999999999995</v>
      </c>
      <c r="W8" s="336">
        <f>+U8</f>
        <v>9.1300000000000008</v>
      </c>
      <c r="X8" s="337" t="str">
        <f t="shared" si="1"/>
        <v>F</v>
      </c>
      <c r="Y8" s="368" t="s">
        <v>744</v>
      </c>
      <c r="Z8" s="368">
        <f>AVERAGE($W$61:$W$64)</f>
        <v>25</v>
      </c>
      <c r="AA8" s="368">
        <f>MEDIAN($W$61:$W$64)</f>
        <v>25.15</v>
      </c>
      <c r="AB8" s="368">
        <f>MAX($W$61:$W$64)</f>
        <v>30.3</v>
      </c>
      <c r="AC8" s="368">
        <f>MIN($W$61:$W$64)</f>
        <v>19.399999999999999</v>
      </c>
      <c r="AD8" s="368">
        <f>STDEV($W$61:$W$64)</f>
        <v>4.7293410393697171</v>
      </c>
      <c r="AE8" s="371">
        <f>COUNT($W$61:$W$64)</f>
        <v>4</v>
      </c>
    </row>
    <row r="9" spans="1:41" s="338" customFormat="1" ht="15" customHeight="1">
      <c r="A9" s="331"/>
      <c r="B9" s="332" t="s">
        <v>381</v>
      </c>
      <c r="C9" s="332">
        <v>2011</v>
      </c>
      <c r="D9" s="331"/>
      <c r="E9" s="339" t="s">
        <v>71</v>
      </c>
      <c r="F9" s="331"/>
      <c r="G9" s="347"/>
      <c r="H9" s="341" t="s">
        <v>124</v>
      </c>
      <c r="I9" s="341"/>
      <c r="J9" s="348" t="s">
        <v>598</v>
      </c>
      <c r="K9" s="348" t="s">
        <v>726</v>
      </c>
      <c r="L9" s="342" t="s">
        <v>597</v>
      </c>
      <c r="M9" s="339" t="s">
        <v>515</v>
      </c>
      <c r="N9" s="332" t="s">
        <v>588</v>
      </c>
      <c r="O9" s="331"/>
      <c r="P9" s="332" t="s">
        <v>725</v>
      </c>
      <c r="Q9" s="349"/>
      <c r="R9" s="350">
        <v>0.94299999999999995</v>
      </c>
      <c r="S9" s="349"/>
      <c r="T9" s="349"/>
      <c r="U9" s="350">
        <v>9.4499999999999993</v>
      </c>
      <c r="V9" s="335">
        <f t="shared" si="0"/>
        <v>0.94299999999999995</v>
      </c>
      <c r="W9" s="336">
        <f>+U9</f>
        <v>9.4499999999999993</v>
      </c>
      <c r="X9" s="337" t="str">
        <f t="shared" si="1"/>
        <v>F</v>
      </c>
      <c r="Y9" s="368" t="s">
        <v>745</v>
      </c>
      <c r="Z9" s="377">
        <f>AVERAGE($W$65:$W$68)</f>
        <v>39.225000000000001</v>
      </c>
      <c r="AA9" s="377">
        <f>MEDIAN($W$65:$W$68)</f>
        <v>40.4</v>
      </c>
      <c r="AB9" s="377">
        <f>MAX($W$65:$W$68)</f>
        <v>45</v>
      </c>
      <c r="AC9" s="377">
        <f>MIN($W$65:$W$68)</f>
        <v>31.1</v>
      </c>
      <c r="AD9" s="377">
        <f>STDEV($W$65:$W$68)</f>
        <v>6.5331845221147624</v>
      </c>
      <c r="AE9" s="380">
        <f>COUNT($W$65:$W$68)</f>
        <v>4</v>
      </c>
      <c r="AF9" s="271"/>
      <c r="AG9" s="271"/>
      <c r="AH9" s="271"/>
      <c r="AI9" s="271"/>
      <c r="AJ9" s="271"/>
      <c r="AK9" s="271"/>
      <c r="AL9" s="271"/>
      <c r="AM9" s="271"/>
      <c r="AN9" s="271"/>
      <c r="AO9" s="271"/>
    </row>
    <row r="10" spans="1:41" s="338" customFormat="1" ht="15" customHeight="1">
      <c r="A10" s="331"/>
      <c r="B10" s="332" t="s">
        <v>381</v>
      </c>
      <c r="C10" s="332">
        <v>2011</v>
      </c>
      <c r="D10" s="331"/>
      <c r="E10" s="339" t="s">
        <v>71</v>
      </c>
      <c r="F10" s="331"/>
      <c r="G10" s="347"/>
      <c r="H10" s="341" t="s">
        <v>124</v>
      </c>
      <c r="I10" s="341"/>
      <c r="J10" s="348" t="s">
        <v>598</v>
      </c>
      <c r="K10" s="348" t="s">
        <v>724</v>
      </c>
      <c r="L10" s="342" t="s">
        <v>597</v>
      </c>
      <c r="M10" s="339" t="s">
        <v>514</v>
      </c>
      <c r="N10" s="332" t="s">
        <v>587</v>
      </c>
      <c r="O10" s="331"/>
      <c r="P10" s="332" t="s">
        <v>723</v>
      </c>
      <c r="Q10" s="349"/>
      <c r="R10" s="350">
        <v>0.94199999999999995</v>
      </c>
      <c r="S10" s="349"/>
      <c r="T10" s="349"/>
      <c r="U10" s="350">
        <v>22.58</v>
      </c>
      <c r="V10" s="335">
        <f t="shared" si="0"/>
        <v>0.94199999999999995</v>
      </c>
      <c r="W10" s="336">
        <f>+U10</f>
        <v>22.58</v>
      </c>
      <c r="X10" s="337" t="str">
        <f t="shared" si="1"/>
        <v>F</v>
      </c>
      <c r="Y10" s="381" t="s">
        <v>746</v>
      </c>
      <c r="Z10" s="330"/>
      <c r="AA10" s="330"/>
      <c r="AB10" s="330"/>
      <c r="AC10" s="330"/>
      <c r="AD10" s="330"/>
      <c r="AE10" s="330"/>
    </row>
    <row r="11" spans="1:41" s="338" customFormat="1" ht="15" customHeight="1">
      <c r="A11" s="330"/>
      <c r="B11" s="331" t="s">
        <v>410</v>
      </c>
      <c r="C11" s="332">
        <v>2014</v>
      </c>
      <c r="D11" s="330"/>
      <c r="E11" s="333" t="s">
        <v>18</v>
      </c>
      <c r="F11" s="330"/>
      <c r="G11" s="330"/>
      <c r="H11" s="330" t="s">
        <v>422</v>
      </c>
      <c r="I11" s="330"/>
      <c r="J11" s="334" t="s">
        <v>598</v>
      </c>
      <c r="K11" s="334" t="s">
        <v>709</v>
      </c>
      <c r="L11" s="331" t="s">
        <v>598</v>
      </c>
      <c r="M11" s="330" t="s">
        <v>517</v>
      </c>
      <c r="N11" s="331" t="s">
        <v>423</v>
      </c>
      <c r="O11" s="330"/>
      <c r="P11" s="330"/>
      <c r="Q11" s="335"/>
      <c r="R11" s="335">
        <v>0.93799999999999994</v>
      </c>
      <c r="S11" s="335">
        <v>22.9</v>
      </c>
      <c r="T11" s="335"/>
      <c r="U11" s="335"/>
      <c r="V11" s="335">
        <f t="shared" si="0"/>
        <v>0.93799999999999994</v>
      </c>
      <c r="W11" s="336">
        <f>+S11</f>
        <v>22.9</v>
      </c>
      <c r="X11" s="337" t="str">
        <f t="shared" si="1"/>
        <v>F</v>
      </c>
      <c r="Y11" s="381" t="s">
        <v>747</v>
      </c>
      <c r="Z11" s="354"/>
      <c r="AA11" s="354"/>
      <c r="AB11" s="354"/>
      <c r="AC11" s="354"/>
      <c r="AD11" s="354"/>
      <c r="AE11" s="354"/>
    </row>
    <row r="12" spans="1:41" s="338" customFormat="1" ht="15" customHeight="1">
      <c r="A12" s="339">
        <v>181</v>
      </c>
      <c r="B12" s="339" t="s">
        <v>251</v>
      </c>
      <c r="C12" s="339">
        <v>2009</v>
      </c>
      <c r="D12" s="340" t="s">
        <v>252</v>
      </c>
      <c r="E12" s="341" t="s">
        <v>18</v>
      </c>
      <c r="F12" s="342" t="s">
        <v>300</v>
      </c>
      <c r="G12" s="339" t="s">
        <v>287</v>
      </c>
      <c r="H12" s="341" t="s">
        <v>124</v>
      </c>
      <c r="I12" s="330"/>
      <c r="J12" s="341" t="s">
        <v>598</v>
      </c>
      <c r="K12" s="341" t="s">
        <v>598</v>
      </c>
      <c r="L12" s="331" t="s">
        <v>598</v>
      </c>
      <c r="M12" s="330" t="s">
        <v>526</v>
      </c>
      <c r="N12" s="342" t="s">
        <v>319</v>
      </c>
      <c r="O12" s="342" t="s">
        <v>249</v>
      </c>
      <c r="P12" s="342" t="s">
        <v>322</v>
      </c>
      <c r="Q12" s="343"/>
      <c r="R12" s="344">
        <v>0.93600000000000005</v>
      </c>
      <c r="S12" s="344"/>
      <c r="T12" s="344"/>
      <c r="U12" s="344">
        <v>11.376634170000001</v>
      </c>
      <c r="V12" s="335">
        <f t="shared" si="0"/>
        <v>0.93600000000000005</v>
      </c>
      <c r="W12" s="336">
        <f>+U12</f>
        <v>11.376634170000001</v>
      </c>
      <c r="X12" s="337" t="str">
        <f t="shared" si="1"/>
        <v>F</v>
      </c>
      <c r="Z12" s="353"/>
      <c r="AA12" s="353"/>
      <c r="AB12" s="353"/>
      <c r="AC12" s="353"/>
      <c r="AD12" s="353"/>
      <c r="AE12" s="353"/>
    </row>
    <row r="13" spans="1:41" s="338" customFormat="1" ht="15" customHeight="1">
      <c r="A13" s="330"/>
      <c r="B13" s="331" t="s">
        <v>410</v>
      </c>
      <c r="C13" s="332">
        <v>2014</v>
      </c>
      <c r="D13" s="330"/>
      <c r="E13" s="333" t="s">
        <v>18</v>
      </c>
      <c r="F13" s="330"/>
      <c r="G13" s="330"/>
      <c r="H13" s="330" t="s">
        <v>422</v>
      </c>
      <c r="I13" s="330"/>
      <c r="J13" s="334" t="s">
        <v>598</v>
      </c>
      <c r="K13" s="334" t="s">
        <v>709</v>
      </c>
      <c r="L13" s="331" t="s">
        <v>598</v>
      </c>
      <c r="M13" s="330" t="s">
        <v>517</v>
      </c>
      <c r="N13" s="331" t="s">
        <v>423</v>
      </c>
      <c r="O13" s="330"/>
      <c r="P13" s="330"/>
      <c r="Q13" s="335"/>
      <c r="R13" s="335">
        <v>0.93100000000000005</v>
      </c>
      <c r="S13" s="335">
        <v>27.9</v>
      </c>
      <c r="T13" s="335"/>
      <c r="U13" s="335"/>
      <c r="V13" s="335">
        <f t="shared" si="0"/>
        <v>0.93100000000000005</v>
      </c>
      <c r="W13" s="336">
        <f>+S13</f>
        <v>27.9</v>
      </c>
      <c r="X13" s="337" t="str">
        <f t="shared" si="1"/>
        <v>F</v>
      </c>
      <c r="Y13" s="330" t="s">
        <v>854</v>
      </c>
      <c r="Z13" s="330"/>
      <c r="AA13" s="330"/>
      <c r="AB13" s="330"/>
      <c r="AC13" s="330"/>
      <c r="AD13" s="330"/>
      <c r="AE13" s="330"/>
    </row>
    <row r="14" spans="1:41" s="338" customFormat="1" ht="15" customHeight="1">
      <c r="A14" s="339">
        <v>181</v>
      </c>
      <c r="B14" s="339" t="s">
        <v>251</v>
      </c>
      <c r="C14" s="339">
        <v>2009</v>
      </c>
      <c r="D14" s="340" t="s">
        <v>252</v>
      </c>
      <c r="E14" s="341" t="s">
        <v>18</v>
      </c>
      <c r="F14" s="342" t="s">
        <v>295</v>
      </c>
      <c r="G14" s="339" t="s">
        <v>311</v>
      </c>
      <c r="H14" s="341" t="s">
        <v>291</v>
      </c>
      <c r="I14" s="330"/>
      <c r="J14" s="341" t="s">
        <v>598</v>
      </c>
      <c r="K14" s="341" t="s">
        <v>598</v>
      </c>
      <c r="L14" s="331" t="s">
        <v>598</v>
      </c>
      <c r="M14" s="330" t="s">
        <v>527</v>
      </c>
      <c r="N14" s="342" t="s">
        <v>312</v>
      </c>
      <c r="O14" s="342" t="s">
        <v>45</v>
      </c>
      <c r="P14" s="342" t="s">
        <v>313</v>
      </c>
      <c r="Q14" s="343"/>
      <c r="R14" s="344">
        <v>0.91500000000000004</v>
      </c>
      <c r="S14" s="344"/>
      <c r="T14" s="344"/>
      <c r="U14" s="344">
        <v>16.166176419999999</v>
      </c>
      <c r="V14" s="335">
        <f t="shared" si="0"/>
        <v>0.91500000000000004</v>
      </c>
      <c r="W14" s="336">
        <f t="shared" ref="W14:W45" si="2">+U14</f>
        <v>16.166176419999999</v>
      </c>
      <c r="X14" s="337" t="str">
        <f t="shared" si="1"/>
        <v>F</v>
      </c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</row>
    <row r="15" spans="1:41" s="338" customFormat="1" ht="15" customHeight="1">
      <c r="A15" s="339">
        <v>181</v>
      </c>
      <c r="B15" s="339" t="s">
        <v>251</v>
      </c>
      <c r="C15" s="339">
        <v>2009</v>
      </c>
      <c r="D15" s="340" t="s">
        <v>252</v>
      </c>
      <c r="E15" s="341" t="s">
        <v>18</v>
      </c>
      <c r="F15" s="342" t="s">
        <v>300</v>
      </c>
      <c r="G15" s="339" t="s">
        <v>287</v>
      </c>
      <c r="H15" s="341" t="s">
        <v>124</v>
      </c>
      <c r="I15" s="330"/>
      <c r="J15" s="341" t="s">
        <v>598</v>
      </c>
      <c r="K15" s="341" t="s">
        <v>598</v>
      </c>
      <c r="L15" s="331" t="s">
        <v>598</v>
      </c>
      <c r="M15" s="330" t="s">
        <v>525</v>
      </c>
      <c r="N15" s="342" t="s">
        <v>319</v>
      </c>
      <c r="O15" s="342" t="s">
        <v>320</v>
      </c>
      <c r="P15" s="342" t="s">
        <v>321</v>
      </c>
      <c r="Q15" s="343"/>
      <c r="R15" s="344">
        <v>0.90400000000000003</v>
      </c>
      <c r="S15" s="344"/>
      <c r="T15" s="344"/>
      <c r="U15" s="344">
        <v>10.364889679999999</v>
      </c>
      <c r="V15" s="335">
        <f t="shared" si="0"/>
        <v>0.90400000000000003</v>
      </c>
      <c r="W15" s="336">
        <f t="shared" si="2"/>
        <v>10.364889679999999</v>
      </c>
      <c r="X15" s="337" t="str">
        <f t="shared" si="1"/>
        <v>F</v>
      </c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</row>
    <row r="16" spans="1:41" s="338" customFormat="1" ht="15" customHeight="1">
      <c r="A16" s="330"/>
      <c r="B16" s="331" t="s">
        <v>409</v>
      </c>
      <c r="C16" s="332">
        <v>2015</v>
      </c>
      <c r="D16" s="330"/>
      <c r="E16" s="333" t="s">
        <v>424</v>
      </c>
      <c r="F16" s="330"/>
      <c r="G16" s="330"/>
      <c r="H16" s="330" t="s">
        <v>132</v>
      </c>
      <c r="I16" s="330"/>
      <c r="J16" s="334" t="s">
        <v>598</v>
      </c>
      <c r="K16" s="334" t="s">
        <v>709</v>
      </c>
      <c r="L16" s="331" t="s">
        <v>598</v>
      </c>
      <c r="M16" s="330" t="s">
        <v>425</v>
      </c>
      <c r="N16" s="331"/>
      <c r="O16" s="334" t="s">
        <v>416</v>
      </c>
      <c r="P16" s="330"/>
      <c r="Q16" s="335"/>
      <c r="R16" s="335">
        <v>0.90100000000000002</v>
      </c>
      <c r="S16" s="335"/>
      <c r="T16" s="335"/>
      <c r="U16" s="335">
        <v>24</v>
      </c>
      <c r="V16" s="335">
        <f t="shared" si="0"/>
        <v>0.90100000000000002</v>
      </c>
      <c r="W16" s="336">
        <f t="shared" si="2"/>
        <v>24</v>
      </c>
      <c r="X16" s="337" t="str">
        <f t="shared" si="1"/>
        <v>F</v>
      </c>
      <c r="Y16" s="330"/>
      <c r="Z16" s="330"/>
      <c r="AA16" s="330"/>
      <c r="AB16" s="330"/>
      <c r="AC16" s="330"/>
      <c r="AD16" s="330"/>
      <c r="AE16" s="330"/>
    </row>
    <row r="17" spans="1:39" s="338" customFormat="1" ht="15" customHeight="1">
      <c r="A17" s="330"/>
      <c r="B17" s="331" t="s">
        <v>409</v>
      </c>
      <c r="C17" s="332">
        <v>2015</v>
      </c>
      <c r="D17" s="330"/>
      <c r="E17" s="333" t="s">
        <v>424</v>
      </c>
      <c r="F17" s="330"/>
      <c r="G17" s="330"/>
      <c r="H17" s="330" t="s">
        <v>138</v>
      </c>
      <c r="I17" s="330"/>
      <c r="J17" s="334" t="s">
        <v>598</v>
      </c>
      <c r="K17" s="334" t="s">
        <v>709</v>
      </c>
      <c r="L17" s="331" t="s">
        <v>598</v>
      </c>
      <c r="M17" s="330" t="s">
        <v>425</v>
      </c>
      <c r="N17" s="331"/>
      <c r="O17" s="334" t="s">
        <v>415</v>
      </c>
      <c r="P17" s="330"/>
      <c r="Q17" s="335"/>
      <c r="R17" s="335">
        <v>0.90100000000000002</v>
      </c>
      <c r="S17" s="335"/>
      <c r="T17" s="335"/>
      <c r="U17" s="335">
        <v>20</v>
      </c>
      <c r="V17" s="335">
        <f t="shared" si="0"/>
        <v>0.90100000000000002</v>
      </c>
      <c r="W17" s="336">
        <f t="shared" si="2"/>
        <v>20</v>
      </c>
      <c r="X17" s="337" t="str">
        <f t="shared" si="1"/>
        <v>F</v>
      </c>
      <c r="Y17" s="330"/>
      <c r="Z17" s="330"/>
      <c r="AA17" s="330"/>
      <c r="AB17" s="330"/>
      <c r="AC17" s="330"/>
      <c r="AD17" s="330"/>
      <c r="AE17" s="330"/>
    </row>
    <row r="18" spans="1:39" s="338" customFormat="1" ht="15" customHeight="1">
      <c r="A18" s="330"/>
      <c r="B18" s="331" t="s">
        <v>409</v>
      </c>
      <c r="C18" s="332">
        <v>2015</v>
      </c>
      <c r="D18" s="330"/>
      <c r="E18" s="333" t="s">
        <v>18</v>
      </c>
      <c r="F18" s="330"/>
      <c r="G18" s="330"/>
      <c r="H18" s="330" t="s">
        <v>132</v>
      </c>
      <c r="I18" s="330"/>
      <c r="J18" s="334" t="s">
        <v>598</v>
      </c>
      <c r="K18" s="334" t="s">
        <v>709</v>
      </c>
      <c r="L18" s="331" t="s">
        <v>598</v>
      </c>
      <c r="M18" s="330" t="s">
        <v>425</v>
      </c>
      <c r="N18" s="331"/>
      <c r="O18" s="334" t="s">
        <v>416</v>
      </c>
      <c r="P18" s="330"/>
      <c r="Q18" s="335"/>
      <c r="R18" s="335">
        <v>0.89600000000000002</v>
      </c>
      <c r="S18" s="335"/>
      <c r="T18" s="335"/>
      <c r="U18" s="335">
        <v>25</v>
      </c>
      <c r="V18" s="335">
        <f t="shared" si="0"/>
        <v>0.89600000000000002</v>
      </c>
      <c r="W18" s="336">
        <f t="shared" si="2"/>
        <v>25</v>
      </c>
      <c r="X18" s="337" t="str">
        <f t="shared" si="1"/>
        <v>S</v>
      </c>
      <c r="Y18" s="354"/>
      <c r="Z18" s="354"/>
      <c r="AA18" s="354"/>
      <c r="AB18" s="354"/>
      <c r="AC18" s="354"/>
      <c r="AD18" s="354"/>
      <c r="AE18" s="354"/>
    </row>
    <row r="19" spans="1:39" s="338" customFormat="1" ht="15" customHeight="1">
      <c r="A19" s="330"/>
      <c r="B19" s="331" t="s">
        <v>409</v>
      </c>
      <c r="C19" s="332">
        <v>2015</v>
      </c>
      <c r="D19" s="330"/>
      <c r="E19" s="333" t="s">
        <v>18</v>
      </c>
      <c r="F19" s="330"/>
      <c r="G19" s="330"/>
      <c r="H19" s="330" t="s">
        <v>132</v>
      </c>
      <c r="I19" s="330"/>
      <c r="J19" s="334" t="s">
        <v>598</v>
      </c>
      <c r="K19" s="334" t="s">
        <v>709</v>
      </c>
      <c r="L19" s="331" t="s">
        <v>598</v>
      </c>
      <c r="M19" s="330" t="s">
        <v>425</v>
      </c>
      <c r="N19" s="331"/>
      <c r="O19" s="334" t="s">
        <v>415</v>
      </c>
      <c r="P19" s="330"/>
      <c r="Q19" s="335"/>
      <c r="R19" s="335">
        <v>0.89600000000000002</v>
      </c>
      <c r="S19" s="335"/>
      <c r="T19" s="335"/>
      <c r="U19" s="335">
        <v>23</v>
      </c>
      <c r="V19" s="335">
        <f t="shared" si="0"/>
        <v>0.89600000000000002</v>
      </c>
      <c r="W19" s="336">
        <f t="shared" si="2"/>
        <v>23</v>
      </c>
      <c r="X19" s="337" t="str">
        <f t="shared" si="1"/>
        <v>S</v>
      </c>
      <c r="Y19" s="330"/>
      <c r="Z19" s="330"/>
      <c r="AA19" s="330"/>
      <c r="AB19" s="330"/>
      <c r="AC19" s="330"/>
      <c r="AD19" s="330"/>
      <c r="AE19" s="330"/>
    </row>
    <row r="20" spans="1:39" s="338" customFormat="1" ht="15" customHeight="1">
      <c r="A20" s="330"/>
      <c r="B20" s="331" t="s">
        <v>409</v>
      </c>
      <c r="C20" s="332">
        <v>2013</v>
      </c>
      <c r="D20" s="330"/>
      <c r="E20" s="333" t="s">
        <v>424</v>
      </c>
      <c r="F20" s="330"/>
      <c r="G20" s="330"/>
      <c r="H20" s="334" t="s">
        <v>124</v>
      </c>
      <c r="I20" s="330"/>
      <c r="J20" s="334" t="s">
        <v>598</v>
      </c>
      <c r="K20" s="334" t="s">
        <v>691</v>
      </c>
      <c r="L20" s="342" t="s">
        <v>597</v>
      </c>
      <c r="M20" s="339" t="s">
        <v>516</v>
      </c>
      <c r="N20" s="331"/>
      <c r="O20" s="334" t="s">
        <v>415</v>
      </c>
      <c r="P20" s="330"/>
      <c r="Q20" s="335"/>
      <c r="R20" s="335"/>
      <c r="S20" s="335"/>
      <c r="T20" s="335"/>
      <c r="U20" s="335">
        <v>13</v>
      </c>
      <c r="V20" s="348"/>
      <c r="W20" s="336">
        <f t="shared" si="2"/>
        <v>13</v>
      </c>
      <c r="X20" s="337" t="str">
        <f t="shared" si="1"/>
        <v/>
      </c>
      <c r="Y20" s="330"/>
      <c r="Z20" s="330"/>
      <c r="AA20" s="330"/>
      <c r="AB20" s="330"/>
      <c r="AC20" s="330"/>
      <c r="AD20" s="330"/>
      <c r="AE20" s="330"/>
      <c r="AF20" s="352"/>
      <c r="AG20" s="352"/>
      <c r="AH20" s="352"/>
      <c r="AI20" s="352"/>
      <c r="AJ20" s="352"/>
      <c r="AK20" s="352"/>
      <c r="AL20" s="352"/>
      <c r="AM20" s="352"/>
    </row>
    <row r="21" spans="1:39" s="338" customFormat="1" ht="15" customHeight="1">
      <c r="A21" s="330"/>
      <c r="B21" s="331" t="s">
        <v>409</v>
      </c>
      <c r="C21" s="332">
        <v>2013</v>
      </c>
      <c r="D21" s="330"/>
      <c r="E21" s="333" t="s">
        <v>424</v>
      </c>
      <c r="F21" s="330"/>
      <c r="G21" s="330"/>
      <c r="H21" s="334" t="s">
        <v>124</v>
      </c>
      <c r="I21" s="330"/>
      <c r="J21" s="334" t="s">
        <v>598</v>
      </c>
      <c r="K21" s="334" t="s">
        <v>691</v>
      </c>
      <c r="L21" s="342" t="s">
        <v>597</v>
      </c>
      <c r="M21" s="339" t="s">
        <v>516</v>
      </c>
      <c r="N21" s="331"/>
      <c r="O21" s="334" t="s">
        <v>416</v>
      </c>
      <c r="P21" s="330"/>
      <c r="Q21" s="335"/>
      <c r="R21" s="335"/>
      <c r="S21" s="335"/>
      <c r="T21" s="335"/>
      <c r="U21" s="335">
        <v>16</v>
      </c>
      <c r="V21" s="348"/>
      <c r="W21" s="336">
        <f t="shared" si="2"/>
        <v>16</v>
      </c>
      <c r="X21" s="337" t="str">
        <f t="shared" si="1"/>
        <v/>
      </c>
      <c r="Y21" s="330"/>
      <c r="Z21" s="330"/>
      <c r="AA21" s="330"/>
      <c r="AB21" s="330"/>
      <c r="AC21" s="330"/>
      <c r="AD21" s="330"/>
      <c r="AE21" s="330"/>
    </row>
    <row r="22" spans="1:39" s="338" customFormat="1" ht="15" customHeight="1">
      <c r="A22" s="330"/>
      <c r="B22" s="331" t="s">
        <v>409</v>
      </c>
      <c r="C22" s="332">
        <v>2013</v>
      </c>
      <c r="D22" s="330"/>
      <c r="E22" s="333" t="s">
        <v>424</v>
      </c>
      <c r="F22" s="330"/>
      <c r="G22" s="330"/>
      <c r="H22" s="334" t="s">
        <v>124</v>
      </c>
      <c r="I22" s="330"/>
      <c r="J22" s="334" t="s">
        <v>598</v>
      </c>
      <c r="K22" s="334" t="s">
        <v>691</v>
      </c>
      <c r="L22" s="342" t="s">
        <v>597</v>
      </c>
      <c r="M22" s="339" t="s">
        <v>516</v>
      </c>
      <c r="N22" s="330"/>
      <c r="O22" s="334" t="s">
        <v>415</v>
      </c>
      <c r="P22" s="330"/>
      <c r="Q22" s="335"/>
      <c r="R22" s="335"/>
      <c r="S22" s="335"/>
      <c r="T22" s="335"/>
      <c r="U22" s="335">
        <v>20</v>
      </c>
      <c r="V22" s="348"/>
      <c r="W22" s="336">
        <f t="shared" si="2"/>
        <v>20</v>
      </c>
      <c r="X22" s="337" t="str">
        <f t="shared" si="1"/>
        <v/>
      </c>
      <c r="Y22" s="330"/>
      <c r="Z22" s="330"/>
      <c r="AA22" s="330"/>
      <c r="AB22" s="330"/>
      <c r="AC22" s="330"/>
      <c r="AD22" s="330"/>
      <c r="AE22" s="330"/>
    </row>
    <row r="23" spans="1:39" s="338" customFormat="1" ht="15" customHeight="1">
      <c r="A23" s="330"/>
      <c r="B23" s="331" t="s">
        <v>409</v>
      </c>
      <c r="C23" s="332">
        <v>2013</v>
      </c>
      <c r="D23" s="330"/>
      <c r="E23" s="333" t="s">
        <v>426</v>
      </c>
      <c r="F23" s="330"/>
      <c r="G23" s="330"/>
      <c r="H23" s="334" t="s">
        <v>124</v>
      </c>
      <c r="I23" s="330"/>
      <c r="J23" s="334" t="s">
        <v>598</v>
      </c>
      <c r="K23" s="334" t="s">
        <v>691</v>
      </c>
      <c r="L23" s="342" t="s">
        <v>597</v>
      </c>
      <c r="M23" s="339" t="s">
        <v>516</v>
      </c>
      <c r="N23" s="331"/>
      <c r="O23" s="334" t="s">
        <v>415</v>
      </c>
      <c r="P23" s="330"/>
      <c r="Q23" s="335"/>
      <c r="R23" s="335"/>
      <c r="S23" s="335"/>
      <c r="T23" s="335"/>
      <c r="U23" s="335">
        <v>21</v>
      </c>
      <c r="V23" s="348"/>
      <c r="W23" s="336">
        <f t="shared" si="2"/>
        <v>21</v>
      </c>
      <c r="X23" s="337" t="str">
        <f t="shared" si="1"/>
        <v/>
      </c>
      <c r="Y23" s="353"/>
      <c r="Z23" s="353"/>
      <c r="AA23" s="353"/>
      <c r="AB23" s="353"/>
      <c r="AC23" s="353"/>
      <c r="AD23" s="353"/>
      <c r="AE23" s="353"/>
      <c r="AF23" s="352"/>
      <c r="AG23" s="352"/>
      <c r="AH23" s="352"/>
      <c r="AI23" s="352"/>
      <c r="AJ23" s="352"/>
      <c r="AK23" s="352"/>
      <c r="AL23" s="352"/>
      <c r="AM23" s="352"/>
    </row>
    <row r="24" spans="1:39" s="352" customFormat="1" ht="15" customHeight="1">
      <c r="A24" s="330"/>
      <c r="B24" s="331" t="s">
        <v>409</v>
      </c>
      <c r="C24" s="332">
        <v>2013</v>
      </c>
      <c r="D24" s="330"/>
      <c r="E24" s="333" t="s">
        <v>426</v>
      </c>
      <c r="F24" s="330"/>
      <c r="G24" s="330"/>
      <c r="H24" s="334" t="s">
        <v>124</v>
      </c>
      <c r="I24" s="330"/>
      <c r="J24" s="334" t="s">
        <v>598</v>
      </c>
      <c r="K24" s="334" t="s">
        <v>691</v>
      </c>
      <c r="L24" s="342" t="s">
        <v>597</v>
      </c>
      <c r="M24" s="339" t="s">
        <v>516</v>
      </c>
      <c r="N24" s="331"/>
      <c r="O24" s="334" t="s">
        <v>415</v>
      </c>
      <c r="P24" s="330"/>
      <c r="Q24" s="335"/>
      <c r="R24" s="335"/>
      <c r="S24" s="335"/>
      <c r="T24" s="335"/>
      <c r="U24" s="335">
        <v>26</v>
      </c>
      <c r="V24" s="348"/>
      <c r="W24" s="336">
        <f t="shared" si="2"/>
        <v>26</v>
      </c>
      <c r="X24" s="337" t="str">
        <f t="shared" si="1"/>
        <v/>
      </c>
      <c r="Y24" s="330"/>
      <c r="Z24" s="330"/>
      <c r="AA24" s="330"/>
      <c r="AB24" s="330"/>
      <c r="AC24" s="330"/>
      <c r="AD24" s="330"/>
      <c r="AE24" s="330"/>
      <c r="AF24" s="338"/>
      <c r="AG24" s="338"/>
      <c r="AH24" s="338"/>
      <c r="AI24" s="338"/>
      <c r="AJ24" s="338"/>
      <c r="AK24" s="338"/>
      <c r="AL24" s="338"/>
      <c r="AM24" s="338"/>
    </row>
    <row r="25" spans="1:39" s="338" customFormat="1" ht="15" customHeight="1">
      <c r="A25" s="330"/>
      <c r="B25" s="331" t="s">
        <v>409</v>
      </c>
      <c r="C25" s="332">
        <v>2013</v>
      </c>
      <c r="D25" s="330"/>
      <c r="E25" s="333" t="s">
        <v>424</v>
      </c>
      <c r="F25" s="330"/>
      <c r="G25" s="330"/>
      <c r="H25" s="334" t="s">
        <v>124</v>
      </c>
      <c r="I25" s="330"/>
      <c r="J25" s="334" t="s">
        <v>598</v>
      </c>
      <c r="K25" s="334" t="s">
        <v>691</v>
      </c>
      <c r="L25" s="342" t="s">
        <v>597</v>
      </c>
      <c r="M25" s="339" t="s">
        <v>516</v>
      </c>
      <c r="N25" s="331"/>
      <c r="O25" s="334" t="s">
        <v>416</v>
      </c>
      <c r="P25" s="330"/>
      <c r="Q25" s="335"/>
      <c r="R25" s="335"/>
      <c r="S25" s="335"/>
      <c r="T25" s="335"/>
      <c r="U25" s="335">
        <v>31</v>
      </c>
      <c r="V25" s="348"/>
      <c r="W25" s="336">
        <f t="shared" si="2"/>
        <v>31</v>
      </c>
      <c r="X25" s="337" t="str">
        <f t="shared" si="1"/>
        <v/>
      </c>
      <c r="Y25" s="330"/>
      <c r="Z25" s="330"/>
      <c r="AA25" s="330"/>
      <c r="AB25" s="330"/>
      <c r="AC25" s="330"/>
      <c r="AD25" s="330"/>
      <c r="AE25" s="330"/>
      <c r="AF25" s="352"/>
      <c r="AG25" s="352"/>
      <c r="AH25" s="352"/>
      <c r="AI25" s="352"/>
      <c r="AJ25" s="352"/>
      <c r="AK25" s="352"/>
      <c r="AL25" s="352"/>
      <c r="AM25" s="352"/>
    </row>
    <row r="26" spans="1:39" s="338" customFormat="1" ht="15" customHeight="1">
      <c r="A26" s="330"/>
      <c r="B26" s="331" t="s">
        <v>409</v>
      </c>
      <c r="C26" s="332">
        <v>2013</v>
      </c>
      <c r="D26" s="330"/>
      <c r="E26" s="333" t="s">
        <v>424</v>
      </c>
      <c r="F26" s="330"/>
      <c r="G26" s="330"/>
      <c r="H26" s="334" t="s">
        <v>124</v>
      </c>
      <c r="I26" s="330"/>
      <c r="J26" s="334" t="s">
        <v>598</v>
      </c>
      <c r="K26" s="334" t="s">
        <v>691</v>
      </c>
      <c r="L26" s="342" t="s">
        <v>597</v>
      </c>
      <c r="M26" s="339" t="s">
        <v>516</v>
      </c>
      <c r="N26" s="331"/>
      <c r="O26" s="334" t="s">
        <v>415</v>
      </c>
      <c r="P26" s="330"/>
      <c r="Q26" s="335"/>
      <c r="R26" s="335"/>
      <c r="S26" s="335"/>
      <c r="T26" s="335"/>
      <c r="U26" s="335">
        <v>35</v>
      </c>
      <c r="V26" s="348"/>
      <c r="W26" s="336">
        <f t="shared" si="2"/>
        <v>35</v>
      </c>
      <c r="X26" s="337" t="str">
        <f t="shared" si="1"/>
        <v/>
      </c>
      <c r="Y26" s="330"/>
      <c r="Z26" s="330"/>
      <c r="AA26" s="330"/>
      <c r="AB26" s="330"/>
      <c r="AC26" s="330"/>
      <c r="AD26" s="330"/>
      <c r="AE26" s="330"/>
    </row>
    <row r="27" spans="1:39" s="338" customFormat="1" ht="15" customHeight="1">
      <c r="A27" s="330"/>
      <c r="B27" s="331" t="s">
        <v>409</v>
      </c>
      <c r="C27" s="332">
        <v>2013</v>
      </c>
      <c r="D27" s="330"/>
      <c r="E27" s="333" t="s">
        <v>426</v>
      </c>
      <c r="F27" s="330"/>
      <c r="G27" s="330"/>
      <c r="H27" s="334" t="s">
        <v>124</v>
      </c>
      <c r="I27" s="330"/>
      <c r="J27" s="334" t="s">
        <v>598</v>
      </c>
      <c r="K27" s="334" t="s">
        <v>691</v>
      </c>
      <c r="L27" s="342" t="s">
        <v>597</v>
      </c>
      <c r="M27" s="339" t="s">
        <v>516</v>
      </c>
      <c r="N27" s="331"/>
      <c r="O27" s="334" t="s">
        <v>415</v>
      </c>
      <c r="P27" s="330"/>
      <c r="Q27" s="335"/>
      <c r="R27" s="335"/>
      <c r="S27" s="335"/>
      <c r="T27" s="335"/>
      <c r="U27" s="335">
        <v>43</v>
      </c>
      <c r="V27" s="348"/>
      <c r="W27" s="336">
        <f t="shared" si="2"/>
        <v>43</v>
      </c>
      <c r="X27" s="337" t="str">
        <f t="shared" si="1"/>
        <v/>
      </c>
      <c r="Y27" s="353"/>
      <c r="Z27" s="353"/>
      <c r="AA27" s="353"/>
      <c r="AB27" s="353"/>
      <c r="AC27" s="353"/>
      <c r="AD27" s="353"/>
      <c r="AE27" s="353"/>
    </row>
    <row r="28" spans="1:39" s="338" customFormat="1" ht="15" customHeight="1">
      <c r="A28" s="339">
        <v>181</v>
      </c>
      <c r="B28" s="339" t="s">
        <v>251</v>
      </c>
      <c r="C28" s="339">
        <v>2009</v>
      </c>
      <c r="D28" s="340" t="s">
        <v>252</v>
      </c>
      <c r="E28" s="340" t="s">
        <v>18</v>
      </c>
      <c r="F28" s="345" t="s">
        <v>286</v>
      </c>
      <c r="G28" s="339" t="s">
        <v>298</v>
      </c>
      <c r="H28" s="340" t="s">
        <v>223</v>
      </c>
      <c r="I28" s="330"/>
      <c r="J28" s="340" t="s">
        <v>598</v>
      </c>
      <c r="K28" s="340" t="s">
        <v>691</v>
      </c>
      <c r="L28" s="342" t="s">
        <v>597</v>
      </c>
      <c r="M28" s="342" t="s">
        <v>518</v>
      </c>
      <c r="N28" s="345" t="s">
        <v>125</v>
      </c>
      <c r="O28" s="345"/>
      <c r="P28" s="345" t="s">
        <v>299</v>
      </c>
      <c r="Q28" s="343"/>
      <c r="R28" s="346">
        <v>0.92800000000000005</v>
      </c>
      <c r="S28" s="346"/>
      <c r="T28" s="346"/>
      <c r="U28" s="346">
        <v>15.63727323</v>
      </c>
      <c r="V28" s="335">
        <f>+R28</f>
        <v>0.92800000000000005</v>
      </c>
      <c r="W28" s="336">
        <f t="shared" si="2"/>
        <v>15.63727323</v>
      </c>
      <c r="X28" s="337" t="str">
        <f t="shared" si="1"/>
        <v>F</v>
      </c>
      <c r="Y28" s="330"/>
      <c r="Z28" s="330"/>
      <c r="AA28" s="330"/>
      <c r="AB28" s="330"/>
      <c r="AC28" s="330"/>
      <c r="AD28" s="330"/>
      <c r="AE28" s="330"/>
    </row>
    <row r="29" spans="1:39" s="352" customFormat="1" ht="15" customHeight="1">
      <c r="A29" s="339">
        <v>181</v>
      </c>
      <c r="B29" s="339" t="s">
        <v>251</v>
      </c>
      <c r="C29" s="339">
        <v>2009</v>
      </c>
      <c r="D29" s="340" t="s">
        <v>252</v>
      </c>
      <c r="E29" s="341" t="s">
        <v>18</v>
      </c>
      <c r="F29" s="342" t="s">
        <v>295</v>
      </c>
      <c r="G29" s="339" t="s">
        <v>290</v>
      </c>
      <c r="H29" s="341" t="s">
        <v>291</v>
      </c>
      <c r="I29" s="330"/>
      <c r="J29" s="341" t="s">
        <v>598</v>
      </c>
      <c r="K29" s="341" t="s">
        <v>691</v>
      </c>
      <c r="L29" s="342" t="s">
        <v>597</v>
      </c>
      <c r="M29" s="342" t="s">
        <v>518</v>
      </c>
      <c r="N29" s="342" t="s">
        <v>125</v>
      </c>
      <c r="O29" s="342"/>
      <c r="P29" s="342" t="s">
        <v>297</v>
      </c>
      <c r="Q29" s="343"/>
      <c r="R29" s="344">
        <v>0.93200000000000005</v>
      </c>
      <c r="S29" s="344"/>
      <c r="T29" s="344"/>
      <c r="U29" s="344">
        <v>21.922610509999998</v>
      </c>
      <c r="V29" s="335">
        <f>+R29</f>
        <v>0.93200000000000005</v>
      </c>
      <c r="W29" s="336">
        <f t="shared" si="2"/>
        <v>21.922610509999998</v>
      </c>
      <c r="X29" s="337" t="str">
        <f t="shared" si="1"/>
        <v>F</v>
      </c>
      <c r="Y29" s="330"/>
      <c r="Z29" s="330"/>
      <c r="AA29" s="330"/>
      <c r="AB29" s="330"/>
      <c r="AC29" s="330"/>
      <c r="AD29" s="330"/>
      <c r="AE29" s="330"/>
      <c r="AF29" s="338"/>
      <c r="AG29" s="338"/>
      <c r="AH29" s="338"/>
      <c r="AI29" s="338"/>
      <c r="AJ29" s="338"/>
      <c r="AK29" s="338"/>
      <c r="AL29" s="338"/>
      <c r="AM29" s="338"/>
    </row>
    <row r="30" spans="1:39" s="352" customFormat="1" ht="15" customHeight="1">
      <c r="A30" s="339">
        <v>181</v>
      </c>
      <c r="B30" s="339" t="s">
        <v>251</v>
      </c>
      <c r="C30" s="339">
        <v>2009</v>
      </c>
      <c r="D30" s="340" t="s">
        <v>252</v>
      </c>
      <c r="E30" s="341" t="s">
        <v>18</v>
      </c>
      <c r="F30" s="342" t="s">
        <v>300</v>
      </c>
      <c r="G30" s="339" t="s">
        <v>290</v>
      </c>
      <c r="H30" s="341" t="s">
        <v>291</v>
      </c>
      <c r="I30" s="330"/>
      <c r="J30" s="341" t="s">
        <v>598</v>
      </c>
      <c r="K30" s="341" t="s">
        <v>691</v>
      </c>
      <c r="L30" s="342" t="s">
        <v>597</v>
      </c>
      <c r="M30" s="342" t="s">
        <v>518</v>
      </c>
      <c r="N30" s="342" t="s">
        <v>125</v>
      </c>
      <c r="O30" s="342"/>
      <c r="P30" s="342" t="s">
        <v>302</v>
      </c>
      <c r="Q30" s="343"/>
      <c r="R30" s="344">
        <v>0.93600000000000005</v>
      </c>
      <c r="S30" s="344"/>
      <c r="T30" s="344"/>
      <c r="U30" s="344">
        <v>12.21546695</v>
      </c>
      <c r="V30" s="335">
        <f>+R30</f>
        <v>0.93600000000000005</v>
      </c>
      <c r="W30" s="336">
        <f t="shared" si="2"/>
        <v>12.21546695</v>
      </c>
      <c r="X30" s="337" t="str">
        <f t="shared" si="1"/>
        <v>F</v>
      </c>
      <c r="Y30" s="330"/>
      <c r="Z30" s="330"/>
      <c r="AA30" s="330"/>
      <c r="AB30" s="330"/>
      <c r="AC30" s="330"/>
      <c r="AD30" s="330"/>
      <c r="AE30" s="330"/>
      <c r="AF30" s="338"/>
      <c r="AG30" s="338"/>
      <c r="AH30" s="338"/>
      <c r="AI30" s="338"/>
      <c r="AJ30" s="338"/>
      <c r="AK30" s="338"/>
      <c r="AL30" s="338"/>
      <c r="AM30" s="338"/>
    </row>
    <row r="31" spans="1:39" s="338" customFormat="1" ht="15" customHeight="1">
      <c r="A31" s="339">
        <v>181</v>
      </c>
      <c r="B31" s="339" t="s">
        <v>251</v>
      </c>
      <c r="C31" s="339">
        <v>2009</v>
      </c>
      <c r="D31" s="340" t="s">
        <v>252</v>
      </c>
      <c r="E31" s="340" t="s">
        <v>18</v>
      </c>
      <c r="F31" s="345" t="s">
        <v>300</v>
      </c>
      <c r="G31" s="339" t="s">
        <v>298</v>
      </c>
      <c r="H31" s="340" t="s">
        <v>223</v>
      </c>
      <c r="I31" s="330"/>
      <c r="J31" s="340" t="s">
        <v>598</v>
      </c>
      <c r="K31" s="340" t="s">
        <v>691</v>
      </c>
      <c r="L31" s="342" t="s">
        <v>597</v>
      </c>
      <c r="M31" s="342" t="s">
        <v>518</v>
      </c>
      <c r="N31" s="345" t="s">
        <v>125</v>
      </c>
      <c r="O31" s="345"/>
      <c r="P31" s="345" t="s">
        <v>301</v>
      </c>
      <c r="Q31" s="343"/>
      <c r="R31" s="346">
        <v>0.94199999999999995</v>
      </c>
      <c r="S31" s="346"/>
      <c r="T31" s="346"/>
      <c r="U31" s="346">
        <v>13.15830701</v>
      </c>
      <c r="V31" s="335">
        <f>+R31</f>
        <v>0.94199999999999995</v>
      </c>
      <c r="W31" s="336">
        <f t="shared" si="2"/>
        <v>13.15830701</v>
      </c>
      <c r="X31" s="337" t="str">
        <f t="shared" si="1"/>
        <v>F</v>
      </c>
      <c r="Y31" s="330"/>
      <c r="Z31" s="330"/>
      <c r="AA31" s="330"/>
      <c r="AB31" s="330"/>
      <c r="AC31" s="330"/>
      <c r="AD31" s="330"/>
      <c r="AE31" s="330"/>
    </row>
    <row r="32" spans="1:39" s="338" customFormat="1" ht="15" customHeight="1">
      <c r="A32" s="339">
        <v>142</v>
      </c>
      <c r="B32" s="340" t="s">
        <v>135</v>
      </c>
      <c r="C32" s="339">
        <v>2007</v>
      </c>
      <c r="D32" s="340" t="s">
        <v>136</v>
      </c>
      <c r="E32" s="339" t="s">
        <v>18</v>
      </c>
      <c r="F32" s="339">
        <v>2007</v>
      </c>
      <c r="G32" s="339" t="s">
        <v>124</v>
      </c>
      <c r="H32" s="339" t="s">
        <v>124</v>
      </c>
      <c r="I32" s="330"/>
      <c r="J32" s="348" t="s">
        <v>598</v>
      </c>
      <c r="K32" s="348" t="s">
        <v>691</v>
      </c>
      <c r="L32" s="342" t="s">
        <v>597</v>
      </c>
      <c r="M32" s="339" t="s">
        <v>515</v>
      </c>
      <c r="N32" s="339" t="s">
        <v>586</v>
      </c>
      <c r="O32" s="339"/>
      <c r="P32" s="339" t="s">
        <v>138</v>
      </c>
      <c r="Q32" s="343"/>
      <c r="R32" s="343"/>
      <c r="S32" s="343"/>
      <c r="T32" s="343"/>
      <c r="U32" s="343">
        <v>6.49</v>
      </c>
      <c r="V32" s="335"/>
      <c r="W32" s="336">
        <f t="shared" si="2"/>
        <v>6.49</v>
      </c>
      <c r="X32" s="337" t="s">
        <v>687</v>
      </c>
      <c r="Y32" s="330"/>
      <c r="Z32" s="330"/>
      <c r="AA32" s="330"/>
      <c r="AB32" s="330"/>
      <c r="AC32" s="330"/>
      <c r="AD32" s="330"/>
      <c r="AE32" s="330"/>
    </row>
    <row r="33" spans="1:39" s="338" customFormat="1" ht="15" customHeight="1">
      <c r="A33" s="339">
        <v>142</v>
      </c>
      <c r="B33" s="340" t="s">
        <v>135</v>
      </c>
      <c r="C33" s="339">
        <v>2007</v>
      </c>
      <c r="D33" s="340" t="s">
        <v>136</v>
      </c>
      <c r="E33" s="339" t="s">
        <v>18</v>
      </c>
      <c r="F33" s="339">
        <v>2007</v>
      </c>
      <c r="G33" s="339" t="s">
        <v>124</v>
      </c>
      <c r="H33" s="339" t="s">
        <v>124</v>
      </c>
      <c r="I33" s="330"/>
      <c r="J33" s="348" t="s">
        <v>598</v>
      </c>
      <c r="K33" s="348" t="s">
        <v>691</v>
      </c>
      <c r="L33" s="342" t="s">
        <v>597</v>
      </c>
      <c r="M33" s="339" t="s">
        <v>515</v>
      </c>
      <c r="N33" s="339" t="s">
        <v>586</v>
      </c>
      <c r="O33" s="339"/>
      <c r="P33" s="339" t="s">
        <v>139</v>
      </c>
      <c r="Q33" s="343"/>
      <c r="R33" s="343"/>
      <c r="S33" s="343"/>
      <c r="T33" s="343"/>
      <c r="U33" s="343">
        <v>2.0699999999999998</v>
      </c>
      <c r="V33" s="335"/>
      <c r="W33" s="336">
        <f t="shared" si="2"/>
        <v>2.0699999999999998</v>
      </c>
      <c r="X33" s="337" t="s">
        <v>688</v>
      </c>
      <c r="Y33" s="330"/>
      <c r="Z33" s="330"/>
      <c r="AA33" s="330"/>
      <c r="AB33" s="330"/>
      <c r="AC33" s="330"/>
      <c r="AD33" s="330"/>
      <c r="AE33" s="330"/>
    </row>
    <row r="34" spans="1:39" s="338" customFormat="1" ht="15" customHeight="1">
      <c r="A34" s="339">
        <v>181</v>
      </c>
      <c r="B34" s="339" t="s">
        <v>251</v>
      </c>
      <c r="C34" s="339">
        <v>2009</v>
      </c>
      <c r="D34" s="340" t="s">
        <v>252</v>
      </c>
      <c r="E34" s="341" t="s">
        <v>18</v>
      </c>
      <c r="F34" s="342" t="s">
        <v>286</v>
      </c>
      <c r="G34" s="339" t="s">
        <v>290</v>
      </c>
      <c r="H34" s="341" t="s">
        <v>291</v>
      </c>
      <c r="I34" s="330"/>
      <c r="J34" s="341" t="s">
        <v>598</v>
      </c>
      <c r="K34" s="341" t="s">
        <v>697</v>
      </c>
      <c r="L34" s="342" t="s">
        <v>599</v>
      </c>
      <c r="M34" s="345" t="s">
        <v>523</v>
      </c>
      <c r="N34" s="342" t="s">
        <v>304</v>
      </c>
      <c r="O34" s="342"/>
      <c r="P34" s="342" t="s">
        <v>310</v>
      </c>
      <c r="Q34" s="343"/>
      <c r="R34" s="344">
        <v>0.91800000000000004</v>
      </c>
      <c r="S34" s="344"/>
      <c r="T34" s="344"/>
      <c r="U34" s="344">
        <v>11.45380153</v>
      </c>
      <c r="V34" s="335">
        <f>+R34</f>
        <v>0.91800000000000004</v>
      </c>
      <c r="W34" s="336">
        <f t="shared" si="2"/>
        <v>11.45380153</v>
      </c>
      <c r="X34" s="337" t="str">
        <f t="shared" ref="X34:X68" si="3">IF(V34&lt;&gt;"",IF(V34&lt;0.9,"S","F"),"")</f>
        <v>F</v>
      </c>
      <c r="Y34" s="330"/>
      <c r="Z34" s="330"/>
      <c r="AA34" s="330"/>
      <c r="AB34" s="330"/>
      <c r="AC34" s="330"/>
      <c r="AD34" s="330"/>
      <c r="AE34" s="330"/>
    </row>
    <row r="35" spans="1:39" s="338" customFormat="1" ht="15" customHeight="1">
      <c r="A35" s="339">
        <v>181</v>
      </c>
      <c r="B35" s="339" t="s">
        <v>251</v>
      </c>
      <c r="C35" s="339">
        <v>2009</v>
      </c>
      <c r="D35" s="340" t="s">
        <v>252</v>
      </c>
      <c r="E35" s="341" t="s">
        <v>18</v>
      </c>
      <c r="F35" s="342" t="s">
        <v>283</v>
      </c>
      <c r="G35" s="339" t="s">
        <v>303</v>
      </c>
      <c r="H35" s="341" t="s">
        <v>132</v>
      </c>
      <c r="I35" s="330"/>
      <c r="J35" s="341" t="s">
        <v>598</v>
      </c>
      <c r="K35" s="341" t="s">
        <v>697</v>
      </c>
      <c r="L35" s="345" t="s">
        <v>591</v>
      </c>
      <c r="M35" s="345" t="s">
        <v>512</v>
      </c>
      <c r="N35" s="342" t="s">
        <v>304</v>
      </c>
      <c r="O35" s="342" t="s">
        <v>305</v>
      </c>
      <c r="P35" s="342" t="s">
        <v>307</v>
      </c>
      <c r="Q35" s="343"/>
      <c r="R35" s="344">
        <v>0.93400000000000005</v>
      </c>
      <c r="S35" s="344"/>
      <c r="T35" s="344"/>
      <c r="U35" s="344">
        <v>11.05382097</v>
      </c>
      <c r="V35" s="335">
        <f>+R35</f>
        <v>0.93400000000000005</v>
      </c>
      <c r="W35" s="336">
        <f t="shared" si="2"/>
        <v>11.05382097</v>
      </c>
      <c r="X35" s="337" t="str">
        <f t="shared" si="3"/>
        <v>F</v>
      </c>
      <c r="Y35" s="330"/>
      <c r="Z35" s="330"/>
      <c r="AA35" s="330"/>
      <c r="AB35" s="330"/>
      <c r="AC35" s="330"/>
      <c r="AD35" s="330"/>
      <c r="AE35" s="330"/>
    </row>
    <row r="36" spans="1:39" s="352" customFormat="1" ht="15" customHeight="1">
      <c r="A36" s="339">
        <v>181</v>
      </c>
      <c r="B36" s="339" t="s">
        <v>251</v>
      </c>
      <c r="C36" s="339">
        <v>2009</v>
      </c>
      <c r="D36" s="340" t="s">
        <v>252</v>
      </c>
      <c r="E36" s="341" t="s">
        <v>18</v>
      </c>
      <c r="F36" s="342" t="s">
        <v>283</v>
      </c>
      <c r="G36" s="339" t="s">
        <v>303</v>
      </c>
      <c r="H36" s="341" t="s">
        <v>132</v>
      </c>
      <c r="I36" s="354"/>
      <c r="J36" s="341" t="s">
        <v>598</v>
      </c>
      <c r="K36" s="341" t="s">
        <v>697</v>
      </c>
      <c r="L36" s="345" t="s">
        <v>591</v>
      </c>
      <c r="M36" s="345" t="s">
        <v>512</v>
      </c>
      <c r="N36" s="342" t="s">
        <v>304</v>
      </c>
      <c r="O36" s="342" t="s">
        <v>305</v>
      </c>
      <c r="P36" s="342" t="s">
        <v>306</v>
      </c>
      <c r="Q36" s="343"/>
      <c r="R36" s="344">
        <v>0.94</v>
      </c>
      <c r="S36" s="344"/>
      <c r="T36" s="344"/>
      <c r="U36" s="344">
        <v>11.28559733</v>
      </c>
      <c r="V36" s="335">
        <f>+R36</f>
        <v>0.94</v>
      </c>
      <c r="W36" s="336">
        <f t="shared" si="2"/>
        <v>11.28559733</v>
      </c>
      <c r="X36" s="337" t="str">
        <f t="shared" si="3"/>
        <v>F</v>
      </c>
      <c r="Y36" s="330"/>
      <c r="Z36" s="330"/>
      <c r="AA36" s="330"/>
      <c r="AB36" s="330"/>
      <c r="AC36" s="330"/>
      <c r="AD36" s="330"/>
      <c r="AE36" s="330"/>
      <c r="AF36" s="338"/>
      <c r="AG36" s="338"/>
      <c r="AH36" s="338"/>
      <c r="AI36" s="338"/>
      <c r="AJ36" s="338"/>
      <c r="AK36" s="338"/>
      <c r="AL36" s="338"/>
      <c r="AM36" s="338"/>
    </row>
    <row r="37" spans="1:39" s="338" customFormat="1" ht="15" customHeight="1">
      <c r="A37" s="339">
        <v>181</v>
      </c>
      <c r="B37" s="339" t="s">
        <v>251</v>
      </c>
      <c r="C37" s="339">
        <v>2009</v>
      </c>
      <c r="D37" s="340" t="s">
        <v>252</v>
      </c>
      <c r="E37" s="341" t="s">
        <v>18</v>
      </c>
      <c r="F37" s="342" t="s">
        <v>300</v>
      </c>
      <c r="G37" s="339" t="s">
        <v>290</v>
      </c>
      <c r="H37" s="341" t="s">
        <v>291</v>
      </c>
      <c r="I37" s="330"/>
      <c r="J37" s="341" t="s">
        <v>598</v>
      </c>
      <c r="K37" s="341" t="s">
        <v>697</v>
      </c>
      <c r="L37" s="342" t="s">
        <v>599</v>
      </c>
      <c r="M37" s="345" t="s">
        <v>523</v>
      </c>
      <c r="N37" s="342" t="s">
        <v>304</v>
      </c>
      <c r="O37" s="342"/>
      <c r="P37" s="342" t="s">
        <v>309</v>
      </c>
      <c r="Q37" s="343"/>
      <c r="R37" s="344">
        <v>0.94099999999999995</v>
      </c>
      <c r="S37" s="344"/>
      <c r="T37" s="344"/>
      <c r="U37" s="344">
        <v>15.383533720000001</v>
      </c>
      <c r="V37" s="335">
        <f>+R37</f>
        <v>0.94099999999999995</v>
      </c>
      <c r="W37" s="336">
        <f t="shared" si="2"/>
        <v>15.383533720000001</v>
      </c>
      <c r="X37" s="337" t="str">
        <f t="shared" si="3"/>
        <v>F</v>
      </c>
      <c r="Y37" s="330"/>
      <c r="Z37" s="330"/>
      <c r="AA37" s="330"/>
      <c r="AB37" s="330"/>
      <c r="AC37" s="330"/>
      <c r="AD37" s="330"/>
      <c r="AE37" s="330"/>
    </row>
    <row r="38" spans="1:39" s="338" customFormat="1" ht="15" customHeight="1">
      <c r="A38" s="339">
        <v>181</v>
      </c>
      <c r="B38" s="339" t="s">
        <v>251</v>
      </c>
      <c r="C38" s="339">
        <v>2009</v>
      </c>
      <c r="D38" s="340" t="s">
        <v>252</v>
      </c>
      <c r="E38" s="340" t="s">
        <v>18</v>
      </c>
      <c r="F38" s="345" t="s">
        <v>283</v>
      </c>
      <c r="G38" s="339" t="s">
        <v>303</v>
      </c>
      <c r="H38" s="340" t="s">
        <v>132</v>
      </c>
      <c r="I38" s="330"/>
      <c r="J38" s="340" t="s">
        <v>598</v>
      </c>
      <c r="K38" s="340" t="s">
        <v>697</v>
      </c>
      <c r="L38" s="345" t="s">
        <v>591</v>
      </c>
      <c r="M38" s="345" t="s">
        <v>512</v>
      </c>
      <c r="N38" s="345" t="s">
        <v>304</v>
      </c>
      <c r="O38" s="345" t="s">
        <v>305</v>
      </c>
      <c r="P38" s="345" t="s">
        <v>308</v>
      </c>
      <c r="Q38" s="343"/>
      <c r="R38" s="346">
        <v>0.95199999999999996</v>
      </c>
      <c r="S38" s="346"/>
      <c r="T38" s="346"/>
      <c r="U38" s="346">
        <v>9.9662413020000002</v>
      </c>
      <c r="V38" s="335">
        <f>+R38</f>
        <v>0.95199999999999996</v>
      </c>
      <c r="W38" s="336">
        <f t="shared" si="2"/>
        <v>9.9662413020000002</v>
      </c>
      <c r="X38" s="337" t="str">
        <f t="shared" si="3"/>
        <v>F</v>
      </c>
      <c r="Y38" s="330"/>
      <c r="Z38" s="330"/>
      <c r="AA38" s="330"/>
      <c r="AB38" s="330"/>
      <c r="AC38" s="330"/>
      <c r="AD38" s="330"/>
      <c r="AE38" s="330"/>
    </row>
    <row r="39" spans="1:39" s="338" customFormat="1" ht="15" customHeight="1">
      <c r="A39" s="330"/>
      <c r="B39" s="331" t="s">
        <v>409</v>
      </c>
      <c r="C39" s="332">
        <v>2013</v>
      </c>
      <c r="D39" s="330"/>
      <c r="E39" s="333" t="s">
        <v>426</v>
      </c>
      <c r="F39" s="330"/>
      <c r="G39" s="330"/>
      <c r="H39" s="334" t="s">
        <v>132</v>
      </c>
      <c r="I39" s="330"/>
      <c r="J39" s="334" t="s">
        <v>598</v>
      </c>
      <c r="K39" s="334" t="s">
        <v>708</v>
      </c>
      <c r="L39" s="342" t="s">
        <v>590</v>
      </c>
      <c r="M39" s="330" t="s">
        <v>524</v>
      </c>
      <c r="N39" s="331"/>
      <c r="O39" s="334" t="s">
        <v>415</v>
      </c>
      <c r="P39" s="330"/>
      <c r="Q39" s="335"/>
      <c r="R39" s="335"/>
      <c r="S39" s="335"/>
      <c r="T39" s="335"/>
      <c r="U39" s="335">
        <v>12</v>
      </c>
      <c r="V39" s="348"/>
      <c r="W39" s="336">
        <f t="shared" si="2"/>
        <v>12</v>
      </c>
      <c r="X39" s="337" t="str">
        <f t="shared" si="3"/>
        <v/>
      </c>
      <c r="Y39" s="330"/>
      <c r="Z39" s="330"/>
      <c r="AA39" s="330"/>
      <c r="AB39" s="330"/>
      <c r="AC39" s="330"/>
      <c r="AD39" s="330"/>
      <c r="AE39" s="330"/>
    </row>
    <row r="40" spans="1:39" s="338" customFormat="1" ht="15" customHeight="1">
      <c r="A40" s="330"/>
      <c r="B40" s="331" t="s">
        <v>409</v>
      </c>
      <c r="C40" s="332">
        <v>2013</v>
      </c>
      <c r="D40" s="330"/>
      <c r="E40" s="333" t="s">
        <v>424</v>
      </c>
      <c r="F40" s="330"/>
      <c r="G40" s="330"/>
      <c r="H40" s="334" t="s">
        <v>138</v>
      </c>
      <c r="I40" s="330"/>
      <c r="J40" s="334" t="s">
        <v>598</v>
      </c>
      <c r="K40" s="334" t="s">
        <v>708</v>
      </c>
      <c r="L40" s="342" t="s">
        <v>590</v>
      </c>
      <c r="M40" s="330" t="s">
        <v>524</v>
      </c>
      <c r="N40" s="330"/>
      <c r="O40" s="334" t="s">
        <v>415</v>
      </c>
      <c r="P40" s="330"/>
      <c r="Q40" s="335"/>
      <c r="R40" s="335"/>
      <c r="S40" s="335"/>
      <c r="T40" s="335"/>
      <c r="U40" s="335">
        <v>13</v>
      </c>
      <c r="V40" s="348"/>
      <c r="W40" s="336">
        <f t="shared" si="2"/>
        <v>13</v>
      </c>
      <c r="X40" s="337" t="str">
        <f t="shared" si="3"/>
        <v/>
      </c>
      <c r="Y40" s="330"/>
      <c r="Z40" s="330"/>
      <c r="AA40" s="330"/>
      <c r="AB40" s="330"/>
      <c r="AC40" s="330"/>
      <c r="AD40" s="330"/>
      <c r="AE40" s="330"/>
    </row>
    <row r="41" spans="1:39" s="338" customFormat="1" ht="15" customHeight="1">
      <c r="A41" s="330"/>
      <c r="B41" s="331" t="s">
        <v>409</v>
      </c>
      <c r="C41" s="332">
        <v>2013</v>
      </c>
      <c r="D41" s="330"/>
      <c r="E41" s="333" t="s">
        <v>424</v>
      </c>
      <c r="F41" s="330"/>
      <c r="G41" s="330"/>
      <c r="H41" s="334" t="s">
        <v>132</v>
      </c>
      <c r="I41" s="330"/>
      <c r="J41" s="334" t="s">
        <v>598</v>
      </c>
      <c r="K41" s="334" t="s">
        <v>708</v>
      </c>
      <c r="L41" s="342" t="s">
        <v>590</v>
      </c>
      <c r="M41" s="330" t="s">
        <v>524</v>
      </c>
      <c r="N41" s="330"/>
      <c r="O41" s="334" t="s">
        <v>416</v>
      </c>
      <c r="P41" s="330"/>
      <c r="Q41" s="335"/>
      <c r="R41" s="335"/>
      <c r="S41" s="335"/>
      <c r="T41" s="335"/>
      <c r="U41" s="335">
        <v>14</v>
      </c>
      <c r="V41" s="348"/>
      <c r="W41" s="336">
        <f t="shared" si="2"/>
        <v>14</v>
      </c>
      <c r="X41" s="337" t="str">
        <f t="shared" si="3"/>
        <v/>
      </c>
      <c r="Y41" s="330"/>
      <c r="Z41" s="330"/>
      <c r="AA41" s="330"/>
      <c r="AB41" s="330"/>
      <c r="AC41" s="330"/>
      <c r="AD41" s="330"/>
      <c r="AE41" s="330"/>
    </row>
    <row r="42" spans="1:39" s="338" customFormat="1" ht="15" customHeight="1">
      <c r="A42" s="330"/>
      <c r="B42" s="331" t="s">
        <v>409</v>
      </c>
      <c r="C42" s="332">
        <v>2013</v>
      </c>
      <c r="D42" s="330"/>
      <c r="E42" s="333" t="s">
        <v>424</v>
      </c>
      <c r="F42" s="330"/>
      <c r="G42" s="330"/>
      <c r="H42" s="334" t="s">
        <v>132</v>
      </c>
      <c r="I42" s="330"/>
      <c r="J42" s="334" t="s">
        <v>598</v>
      </c>
      <c r="K42" s="334" t="s">
        <v>708</v>
      </c>
      <c r="L42" s="342" t="s">
        <v>590</v>
      </c>
      <c r="M42" s="330" t="s">
        <v>524</v>
      </c>
      <c r="N42" s="331"/>
      <c r="O42" s="334" t="s">
        <v>415</v>
      </c>
      <c r="P42" s="330"/>
      <c r="Q42" s="335"/>
      <c r="R42" s="335"/>
      <c r="S42" s="335"/>
      <c r="T42" s="335"/>
      <c r="U42" s="335">
        <v>14</v>
      </c>
      <c r="V42" s="348"/>
      <c r="W42" s="336">
        <f t="shared" si="2"/>
        <v>14</v>
      </c>
      <c r="X42" s="337" t="str">
        <f t="shared" si="3"/>
        <v/>
      </c>
      <c r="Y42" s="330"/>
      <c r="Z42" s="330"/>
      <c r="AA42" s="330"/>
      <c r="AB42" s="330"/>
      <c r="AC42" s="330"/>
      <c r="AD42" s="330"/>
      <c r="AE42" s="330"/>
    </row>
    <row r="43" spans="1:39" s="338" customFormat="1" ht="15" customHeight="1">
      <c r="A43" s="330"/>
      <c r="B43" s="331" t="s">
        <v>409</v>
      </c>
      <c r="C43" s="332">
        <v>2013</v>
      </c>
      <c r="D43" s="330"/>
      <c r="E43" s="333" t="s">
        <v>426</v>
      </c>
      <c r="F43" s="330"/>
      <c r="G43" s="330"/>
      <c r="H43" s="334" t="s">
        <v>132</v>
      </c>
      <c r="I43" s="330"/>
      <c r="J43" s="334" t="s">
        <v>598</v>
      </c>
      <c r="K43" s="334" t="s">
        <v>708</v>
      </c>
      <c r="L43" s="342" t="s">
        <v>590</v>
      </c>
      <c r="M43" s="330" t="s">
        <v>524</v>
      </c>
      <c r="N43" s="331"/>
      <c r="O43" s="334" t="s">
        <v>415</v>
      </c>
      <c r="P43" s="330"/>
      <c r="Q43" s="335"/>
      <c r="R43" s="335"/>
      <c r="S43" s="335"/>
      <c r="T43" s="335"/>
      <c r="U43" s="335">
        <v>15</v>
      </c>
      <c r="V43" s="348"/>
      <c r="W43" s="336">
        <f t="shared" si="2"/>
        <v>15</v>
      </c>
      <c r="X43" s="337" t="str">
        <f t="shared" si="3"/>
        <v/>
      </c>
      <c r="Y43" s="330"/>
      <c r="Z43" s="330"/>
      <c r="AA43" s="330"/>
      <c r="AB43" s="330"/>
      <c r="AC43" s="330"/>
      <c r="AD43" s="330"/>
      <c r="AE43" s="330"/>
    </row>
    <row r="44" spans="1:39" s="338" customFormat="1" ht="15" customHeight="1">
      <c r="A44" s="330"/>
      <c r="B44" s="331" t="s">
        <v>409</v>
      </c>
      <c r="C44" s="332">
        <v>2013</v>
      </c>
      <c r="D44" s="330"/>
      <c r="E44" s="333" t="s">
        <v>424</v>
      </c>
      <c r="F44" s="330"/>
      <c r="G44" s="330"/>
      <c r="H44" s="334" t="s">
        <v>132</v>
      </c>
      <c r="I44" s="330"/>
      <c r="J44" s="334" t="s">
        <v>598</v>
      </c>
      <c r="K44" s="334" t="s">
        <v>708</v>
      </c>
      <c r="L44" s="342" t="s">
        <v>590</v>
      </c>
      <c r="M44" s="330" t="s">
        <v>524</v>
      </c>
      <c r="N44" s="331"/>
      <c r="O44" s="334" t="s">
        <v>416</v>
      </c>
      <c r="P44" s="330"/>
      <c r="Q44" s="335"/>
      <c r="R44" s="335"/>
      <c r="S44" s="335"/>
      <c r="T44" s="335"/>
      <c r="U44" s="335">
        <v>16</v>
      </c>
      <c r="V44" s="348"/>
      <c r="W44" s="336">
        <f t="shared" si="2"/>
        <v>16</v>
      </c>
      <c r="X44" s="337" t="str">
        <f t="shared" si="3"/>
        <v/>
      </c>
      <c r="Y44" s="330"/>
      <c r="Z44" s="330"/>
      <c r="AA44" s="330"/>
      <c r="AB44" s="330"/>
      <c r="AC44" s="330"/>
      <c r="AD44" s="330"/>
      <c r="AE44" s="330"/>
    </row>
    <row r="45" spans="1:39" s="338" customFormat="1" ht="15" customHeight="1">
      <c r="A45" s="330"/>
      <c r="B45" s="331" t="s">
        <v>409</v>
      </c>
      <c r="C45" s="332">
        <v>2013</v>
      </c>
      <c r="D45" s="330"/>
      <c r="E45" s="333" t="s">
        <v>426</v>
      </c>
      <c r="F45" s="330"/>
      <c r="G45" s="330"/>
      <c r="H45" s="334" t="s">
        <v>138</v>
      </c>
      <c r="I45" s="330"/>
      <c r="J45" s="334" t="s">
        <v>598</v>
      </c>
      <c r="K45" s="334" t="s">
        <v>708</v>
      </c>
      <c r="L45" s="342" t="s">
        <v>590</v>
      </c>
      <c r="M45" s="330" t="s">
        <v>524</v>
      </c>
      <c r="N45" s="331"/>
      <c r="O45" s="334" t="s">
        <v>415</v>
      </c>
      <c r="P45" s="330"/>
      <c r="Q45" s="335"/>
      <c r="R45" s="335"/>
      <c r="S45" s="335"/>
      <c r="T45" s="335"/>
      <c r="U45" s="335">
        <v>19</v>
      </c>
      <c r="V45" s="348"/>
      <c r="W45" s="336">
        <f t="shared" si="2"/>
        <v>19</v>
      </c>
      <c r="X45" s="337" t="str">
        <f t="shared" si="3"/>
        <v/>
      </c>
      <c r="Y45" s="330"/>
      <c r="Z45" s="330"/>
      <c r="AA45" s="330"/>
      <c r="AB45" s="330"/>
      <c r="AC45" s="330"/>
      <c r="AD45" s="330"/>
      <c r="AE45" s="330"/>
    </row>
    <row r="46" spans="1:39" s="338" customFormat="1" ht="15" customHeight="1">
      <c r="A46" s="330"/>
      <c r="B46" s="331" t="s">
        <v>409</v>
      </c>
      <c r="C46" s="332">
        <v>2013</v>
      </c>
      <c r="D46" s="330"/>
      <c r="E46" s="333" t="s">
        <v>18</v>
      </c>
      <c r="F46" s="330"/>
      <c r="G46" s="330"/>
      <c r="H46" s="334" t="s">
        <v>291</v>
      </c>
      <c r="I46" s="330"/>
      <c r="J46" s="334" t="s">
        <v>598</v>
      </c>
      <c r="K46" s="334" t="s">
        <v>708</v>
      </c>
      <c r="L46" s="342" t="s">
        <v>590</v>
      </c>
      <c r="M46" s="330" t="s">
        <v>524</v>
      </c>
      <c r="N46" s="331"/>
      <c r="O46" s="334" t="s">
        <v>415</v>
      </c>
      <c r="P46" s="330"/>
      <c r="Q46" s="335"/>
      <c r="R46" s="335"/>
      <c r="S46" s="335"/>
      <c r="T46" s="335"/>
      <c r="U46" s="335">
        <v>27</v>
      </c>
      <c r="V46" s="348"/>
      <c r="W46" s="336">
        <f t="shared" ref="W46:W68" si="4">+U46</f>
        <v>27</v>
      </c>
      <c r="X46" s="337" t="str">
        <f t="shared" si="3"/>
        <v/>
      </c>
      <c r="Y46" s="330"/>
      <c r="Z46" s="330"/>
      <c r="AA46" s="330"/>
      <c r="AB46" s="330"/>
      <c r="AC46" s="330"/>
      <c r="AD46" s="330"/>
      <c r="AE46" s="330"/>
    </row>
    <row r="47" spans="1:39" s="338" customFormat="1" ht="15" customHeight="1">
      <c r="A47" s="330"/>
      <c r="B47" s="331" t="s">
        <v>409</v>
      </c>
      <c r="C47" s="332">
        <v>2013</v>
      </c>
      <c r="D47" s="330"/>
      <c r="E47" s="333" t="s">
        <v>18</v>
      </c>
      <c r="F47" s="330"/>
      <c r="G47" s="330"/>
      <c r="H47" s="334" t="s">
        <v>291</v>
      </c>
      <c r="I47" s="330"/>
      <c r="J47" s="334" t="s">
        <v>598</v>
      </c>
      <c r="K47" s="334" t="s">
        <v>708</v>
      </c>
      <c r="L47" s="342" t="s">
        <v>590</v>
      </c>
      <c r="M47" s="330" t="s">
        <v>524</v>
      </c>
      <c r="N47" s="331"/>
      <c r="O47" s="334" t="s">
        <v>415</v>
      </c>
      <c r="P47" s="330"/>
      <c r="Q47" s="335"/>
      <c r="R47" s="335"/>
      <c r="S47" s="335"/>
      <c r="T47" s="335"/>
      <c r="U47" s="335">
        <v>33</v>
      </c>
      <c r="V47" s="348"/>
      <c r="W47" s="336">
        <f t="shared" si="4"/>
        <v>33</v>
      </c>
      <c r="X47" s="337" t="str">
        <f t="shared" si="3"/>
        <v/>
      </c>
      <c r="Y47" s="330"/>
      <c r="Z47" s="330"/>
      <c r="AA47" s="330"/>
      <c r="AB47" s="330"/>
      <c r="AC47" s="330"/>
      <c r="AD47" s="330"/>
      <c r="AE47" s="330"/>
    </row>
    <row r="48" spans="1:39" s="338" customFormat="1" ht="15" customHeight="1">
      <c r="A48" s="330"/>
      <c r="B48" s="331" t="s">
        <v>409</v>
      </c>
      <c r="C48" s="332">
        <v>2013</v>
      </c>
      <c r="D48" s="330"/>
      <c r="E48" s="333" t="s">
        <v>18</v>
      </c>
      <c r="F48" s="330"/>
      <c r="G48" s="330"/>
      <c r="H48" s="334" t="s">
        <v>291</v>
      </c>
      <c r="I48" s="330"/>
      <c r="J48" s="334" t="s">
        <v>598</v>
      </c>
      <c r="K48" s="334" t="s">
        <v>708</v>
      </c>
      <c r="L48" s="342" t="s">
        <v>590</v>
      </c>
      <c r="M48" s="330" t="s">
        <v>524</v>
      </c>
      <c r="N48" s="330"/>
      <c r="O48" s="334" t="s">
        <v>415</v>
      </c>
      <c r="P48" s="330"/>
      <c r="Q48" s="335"/>
      <c r="R48" s="335"/>
      <c r="S48" s="335"/>
      <c r="T48" s="335"/>
      <c r="U48" s="335">
        <v>35</v>
      </c>
      <c r="V48" s="348"/>
      <c r="W48" s="336">
        <f t="shared" si="4"/>
        <v>35</v>
      </c>
      <c r="X48" s="337" t="str">
        <f t="shared" si="3"/>
        <v/>
      </c>
      <c r="Y48" s="330"/>
      <c r="Z48" s="330"/>
      <c r="AA48" s="330"/>
      <c r="AB48" s="330"/>
      <c r="AC48" s="330"/>
      <c r="AD48" s="330"/>
      <c r="AE48" s="330"/>
    </row>
    <row r="49" spans="1:39" s="338" customFormat="1" ht="15" customHeight="1">
      <c r="A49" s="330"/>
      <c r="B49" s="331" t="s">
        <v>409</v>
      </c>
      <c r="C49" s="332">
        <v>2013</v>
      </c>
      <c r="D49" s="330"/>
      <c r="E49" s="333" t="s">
        <v>18</v>
      </c>
      <c r="F49" s="330"/>
      <c r="G49" s="330"/>
      <c r="H49" s="334" t="s">
        <v>291</v>
      </c>
      <c r="I49" s="330"/>
      <c r="J49" s="334" t="s">
        <v>598</v>
      </c>
      <c r="K49" s="334" t="s">
        <v>708</v>
      </c>
      <c r="L49" s="342" t="s">
        <v>590</v>
      </c>
      <c r="M49" s="330" t="s">
        <v>524</v>
      </c>
      <c r="N49" s="331"/>
      <c r="O49" s="334" t="s">
        <v>415</v>
      </c>
      <c r="P49" s="330"/>
      <c r="Q49" s="335"/>
      <c r="R49" s="335"/>
      <c r="S49" s="335"/>
      <c r="T49" s="335"/>
      <c r="U49" s="335">
        <v>36</v>
      </c>
      <c r="V49" s="348"/>
      <c r="W49" s="336">
        <f t="shared" si="4"/>
        <v>36</v>
      </c>
      <c r="X49" s="337" t="str">
        <f t="shared" si="3"/>
        <v/>
      </c>
      <c r="Y49" s="330"/>
      <c r="Z49" s="330"/>
      <c r="AA49" s="330"/>
      <c r="AB49" s="330"/>
      <c r="AC49" s="330"/>
      <c r="AD49" s="330"/>
      <c r="AE49" s="330"/>
    </row>
    <row r="50" spans="1:39" s="338" customFormat="1" ht="15" customHeight="1">
      <c r="A50" s="330"/>
      <c r="B50" s="331" t="s">
        <v>409</v>
      </c>
      <c r="C50" s="332">
        <v>2013</v>
      </c>
      <c r="D50" s="330"/>
      <c r="E50" s="333" t="s">
        <v>18</v>
      </c>
      <c r="F50" s="330"/>
      <c r="G50" s="330"/>
      <c r="H50" s="334" t="s">
        <v>291</v>
      </c>
      <c r="I50" s="330"/>
      <c r="J50" s="334" t="s">
        <v>598</v>
      </c>
      <c r="K50" s="334" t="s">
        <v>708</v>
      </c>
      <c r="L50" s="342" t="s">
        <v>590</v>
      </c>
      <c r="M50" s="330" t="s">
        <v>524</v>
      </c>
      <c r="N50" s="331"/>
      <c r="O50" s="334" t="s">
        <v>416</v>
      </c>
      <c r="P50" s="330"/>
      <c r="Q50" s="335"/>
      <c r="R50" s="335"/>
      <c r="S50" s="335"/>
      <c r="T50" s="335"/>
      <c r="U50" s="335">
        <v>39</v>
      </c>
      <c r="V50" s="348"/>
      <c r="W50" s="336">
        <f t="shared" si="4"/>
        <v>39</v>
      </c>
      <c r="X50" s="337" t="str">
        <f t="shared" si="3"/>
        <v/>
      </c>
      <c r="Y50" s="330"/>
      <c r="Z50" s="330"/>
      <c r="AA50" s="330"/>
      <c r="AB50" s="330"/>
      <c r="AC50" s="330"/>
      <c r="AD50" s="330"/>
      <c r="AE50" s="330"/>
    </row>
    <row r="51" spans="1:39" s="338" customFormat="1" ht="15" customHeight="1">
      <c r="A51" s="330"/>
      <c r="B51" s="331" t="s">
        <v>409</v>
      </c>
      <c r="C51" s="332">
        <v>2013</v>
      </c>
      <c r="D51" s="330"/>
      <c r="E51" s="333" t="s">
        <v>18</v>
      </c>
      <c r="F51" s="330"/>
      <c r="G51" s="330"/>
      <c r="H51" s="334" t="s">
        <v>291</v>
      </c>
      <c r="I51" s="330"/>
      <c r="J51" s="334" t="s">
        <v>598</v>
      </c>
      <c r="K51" s="334" t="s">
        <v>708</v>
      </c>
      <c r="L51" s="342" t="s">
        <v>590</v>
      </c>
      <c r="M51" s="330" t="s">
        <v>524</v>
      </c>
      <c r="N51" s="331"/>
      <c r="O51" s="334" t="s">
        <v>415</v>
      </c>
      <c r="P51" s="330"/>
      <c r="Q51" s="335"/>
      <c r="R51" s="335"/>
      <c r="S51" s="335"/>
      <c r="T51" s="335"/>
      <c r="U51" s="335">
        <v>39</v>
      </c>
      <c r="V51" s="348"/>
      <c r="W51" s="336">
        <f t="shared" si="4"/>
        <v>39</v>
      </c>
      <c r="X51" s="337" t="str">
        <f t="shared" si="3"/>
        <v/>
      </c>
      <c r="Y51" s="330"/>
      <c r="Z51" s="330"/>
      <c r="AA51" s="330"/>
      <c r="AB51" s="330"/>
      <c r="AC51" s="330"/>
      <c r="AD51" s="330"/>
      <c r="AE51" s="330"/>
      <c r="AF51" s="352"/>
      <c r="AG51" s="352"/>
      <c r="AH51" s="352"/>
      <c r="AI51" s="352"/>
      <c r="AJ51" s="352"/>
      <c r="AK51" s="352"/>
      <c r="AL51" s="352"/>
      <c r="AM51" s="352"/>
    </row>
    <row r="52" spans="1:39" s="338" customFormat="1" ht="15" customHeight="1">
      <c r="A52" s="330"/>
      <c r="B52" s="331" t="s">
        <v>409</v>
      </c>
      <c r="C52" s="332">
        <v>2013</v>
      </c>
      <c r="D52" s="330"/>
      <c r="E52" s="333" t="s">
        <v>18</v>
      </c>
      <c r="F52" s="330"/>
      <c r="G52" s="330"/>
      <c r="H52" s="334" t="s">
        <v>291</v>
      </c>
      <c r="I52" s="330"/>
      <c r="J52" s="334" t="s">
        <v>598</v>
      </c>
      <c r="K52" s="334" t="s">
        <v>708</v>
      </c>
      <c r="L52" s="342" t="s">
        <v>590</v>
      </c>
      <c r="M52" s="330" t="s">
        <v>524</v>
      </c>
      <c r="N52" s="331"/>
      <c r="O52" s="334" t="s">
        <v>415</v>
      </c>
      <c r="P52" s="330"/>
      <c r="Q52" s="335"/>
      <c r="R52" s="335"/>
      <c r="S52" s="335"/>
      <c r="T52" s="335"/>
      <c r="U52" s="335">
        <v>39</v>
      </c>
      <c r="V52" s="348"/>
      <c r="W52" s="336">
        <f t="shared" si="4"/>
        <v>39</v>
      </c>
      <c r="X52" s="337" t="str">
        <f t="shared" si="3"/>
        <v/>
      </c>
      <c r="Y52" s="330"/>
      <c r="Z52" s="330"/>
      <c r="AA52" s="330"/>
      <c r="AB52" s="330"/>
      <c r="AC52" s="330"/>
      <c r="AD52" s="330"/>
      <c r="AE52" s="330"/>
    </row>
    <row r="53" spans="1:39" s="338" customFormat="1" ht="15" customHeight="1">
      <c r="A53" s="330"/>
      <c r="B53" s="331" t="s">
        <v>409</v>
      </c>
      <c r="C53" s="332">
        <v>2013</v>
      </c>
      <c r="D53" s="330"/>
      <c r="E53" s="333" t="s">
        <v>426</v>
      </c>
      <c r="F53" s="330"/>
      <c r="G53" s="330"/>
      <c r="H53" s="334" t="s">
        <v>291</v>
      </c>
      <c r="I53" s="330"/>
      <c r="J53" s="334" t="s">
        <v>598</v>
      </c>
      <c r="K53" s="334" t="s">
        <v>708</v>
      </c>
      <c r="L53" s="342" t="s">
        <v>590</v>
      </c>
      <c r="M53" s="330" t="s">
        <v>524</v>
      </c>
      <c r="N53" s="331"/>
      <c r="O53" s="334" t="s">
        <v>415</v>
      </c>
      <c r="P53" s="330"/>
      <c r="Q53" s="335"/>
      <c r="R53" s="335"/>
      <c r="S53" s="335"/>
      <c r="T53" s="335"/>
      <c r="U53" s="335">
        <v>40</v>
      </c>
      <c r="V53" s="348"/>
      <c r="W53" s="336">
        <f t="shared" si="4"/>
        <v>40</v>
      </c>
      <c r="X53" s="337" t="str">
        <f t="shared" si="3"/>
        <v/>
      </c>
      <c r="Y53" s="330"/>
      <c r="Z53" s="330"/>
      <c r="AA53" s="330"/>
      <c r="AB53" s="330"/>
      <c r="AC53" s="330"/>
      <c r="AD53" s="330"/>
      <c r="AE53" s="330"/>
    </row>
    <row r="54" spans="1:39" s="338" customFormat="1" ht="15" customHeight="1">
      <c r="A54" s="330"/>
      <c r="B54" s="331" t="s">
        <v>409</v>
      </c>
      <c r="C54" s="332">
        <v>2013</v>
      </c>
      <c r="D54" s="330"/>
      <c r="E54" s="333" t="s">
        <v>18</v>
      </c>
      <c r="F54" s="330"/>
      <c r="G54" s="330"/>
      <c r="H54" s="334" t="s">
        <v>291</v>
      </c>
      <c r="I54" s="330"/>
      <c r="J54" s="334" t="s">
        <v>598</v>
      </c>
      <c r="K54" s="334" t="s">
        <v>708</v>
      </c>
      <c r="L54" s="342" t="s">
        <v>590</v>
      </c>
      <c r="M54" s="330" t="s">
        <v>524</v>
      </c>
      <c r="N54" s="331"/>
      <c r="O54" s="334" t="s">
        <v>416</v>
      </c>
      <c r="P54" s="330"/>
      <c r="Q54" s="335"/>
      <c r="R54" s="335"/>
      <c r="S54" s="335"/>
      <c r="T54" s="335"/>
      <c r="U54" s="335">
        <v>42</v>
      </c>
      <c r="V54" s="348"/>
      <c r="W54" s="336">
        <f t="shared" si="4"/>
        <v>42</v>
      </c>
      <c r="X54" s="337" t="str">
        <f t="shared" si="3"/>
        <v/>
      </c>
      <c r="Y54" s="330"/>
      <c r="Z54" s="330"/>
      <c r="AA54" s="330"/>
      <c r="AB54" s="330"/>
      <c r="AC54" s="330"/>
      <c r="AD54" s="330"/>
      <c r="AE54" s="330"/>
      <c r="AF54" s="362"/>
      <c r="AG54" s="362"/>
      <c r="AH54" s="362"/>
      <c r="AI54" s="362"/>
      <c r="AJ54" s="362"/>
      <c r="AK54" s="362"/>
      <c r="AL54" s="362"/>
      <c r="AM54" s="362"/>
    </row>
    <row r="55" spans="1:39" s="338" customFormat="1" ht="15" customHeight="1">
      <c r="A55" s="330"/>
      <c r="B55" s="331" t="s">
        <v>409</v>
      </c>
      <c r="C55" s="332">
        <v>2013</v>
      </c>
      <c r="D55" s="330"/>
      <c r="E55" s="333" t="s">
        <v>18</v>
      </c>
      <c r="F55" s="330"/>
      <c r="G55" s="330"/>
      <c r="H55" s="334" t="s">
        <v>291</v>
      </c>
      <c r="I55" s="330"/>
      <c r="J55" s="334" t="s">
        <v>598</v>
      </c>
      <c r="K55" s="334" t="s">
        <v>708</v>
      </c>
      <c r="L55" s="342" t="s">
        <v>590</v>
      </c>
      <c r="M55" s="330" t="s">
        <v>524</v>
      </c>
      <c r="N55" s="331"/>
      <c r="O55" s="334" t="s">
        <v>415</v>
      </c>
      <c r="P55" s="330"/>
      <c r="Q55" s="335"/>
      <c r="R55" s="335"/>
      <c r="S55" s="335"/>
      <c r="T55" s="335"/>
      <c r="U55" s="335">
        <v>43</v>
      </c>
      <c r="V55" s="348"/>
      <c r="W55" s="336">
        <f t="shared" si="4"/>
        <v>43</v>
      </c>
      <c r="X55" s="337" t="str">
        <f t="shared" si="3"/>
        <v/>
      </c>
      <c r="Y55" s="330"/>
      <c r="Z55" s="330"/>
      <c r="AA55" s="330"/>
      <c r="AB55" s="330"/>
      <c r="AC55" s="330"/>
      <c r="AD55" s="330"/>
      <c r="AE55" s="330"/>
    </row>
    <row r="56" spans="1:39" s="362" customFormat="1" ht="15" customHeight="1">
      <c r="A56" s="330"/>
      <c r="B56" s="331" t="s">
        <v>409</v>
      </c>
      <c r="C56" s="332">
        <v>2013</v>
      </c>
      <c r="D56" s="330"/>
      <c r="E56" s="333" t="s">
        <v>426</v>
      </c>
      <c r="F56" s="330"/>
      <c r="G56" s="330"/>
      <c r="H56" s="334" t="s">
        <v>291</v>
      </c>
      <c r="I56" s="330"/>
      <c r="J56" s="334" t="s">
        <v>598</v>
      </c>
      <c r="K56" s="334" t="s">
        <v>708</v>
      </c>
      <c r="L56" s="342" t="s">
        <v>590</v>
      </c>
      <c r="M56" s="330" t="s">
        <v>524</v>
      </c>
      <c r="N56" s="331"/>
      <c r="O56" s="334" t="s">
        <v>415</v>
      </c>
      <c r="P56" s="330"/>
      <c r="Q56" s="335"/>
      <c r="R56" s="335"/>
      <c r="S56" s="335"/>
      <c r="T56" s="335"/>
      <c r="U56" s="335">
        <v>58</v>
      </c>
      <c r="V56" s="348"/>
      <c r="W56" s="336">
        <f t="shared" si="4"/>
        <v>58</v>
      </c>
      <c r="X56" s="337" t="str">
        <f t="shared" si="3"/>
        <v/>
      </c>
      <c r="Y56" s="330"/>
      <c r="Z56" s="330"/>
      <c r="AA56" s="330"/>
      <c r="AB56" s="330"/>
      <c r="AC56" s="330"/>
      <c r="AD56" s="330"/>
      <c r="AE56" s="330"/>
      <c r="AF56" s="338"/>
      <c r="AG56" s="338"/>
      <c r="AH56" s="338"/>
      <c r="AI56" s="338"/>
      <c r="AJ56" s="338"/>
      <c r="AK56" s="338"/>
      <c r="AL56" s="338"/>
      <c r="AM56" s="338"/>
    </row>
    <row r="57" spans="1:39" s="362" customFormat="1" ht="15" customHeight="1">
      <c r="A57" s="354"/>
      <c r="B57" s="355" t="s">
        <v>409</v>
      </c>
      <c r="C57" s="356">
        <v>2013</v>
      </c>
      <c r="D57" s="354"/>
      <c r="E57" s="357" t="s">
        <v>18</v>
      </c>
      <c r="F57" s="354"/>
      <c r="G57" s="354"/>
      <c r="H57" s="358" t="s">
        <v>291</v>
      </c>
      <c r="I57" s="330"/>
      <c r="J57" s="334" t="s">
        <v>598</v>
      </c>
      <c r="K57" s="334" t="s">
        <v>708</v>
      </c>
      <c r="L57" s="342" t="s">
        <v>590</v>
      </c>
      <c r="M57" s="354" t="s">
        <v>524</v>
      </c>
      <c r="N57" s="355"/>
      <c r="O57" s="358" t="s">
        <v>415</v>
      </c>
      <c r="P57" s="354"/>
      <c r="Q57" s="359"/>
      <c r="R57" s="359"/>
      <c r="S57" s="359"/>
      <c r="T57" s="359"/>
      <c r="U57" s="359">
        <v>60</v>
      </c>
      <c r="V57" s="348"/>
      <c r="W57" s="360">
        <f t="shared" si="4"/>
        <v>60</v>
      </c>
      <c r="X57" s="337" t="str">
        <f t="shared" si="3"/>
        <v/>
      </c>
      <c r="Y57" s="330"/>
      <c r="Z57" s="330"/>
      <c r="AA57" s="330"/>
      <c r="AB57" s="330"/>
      <c r="AC57" s="330"/>
      <c r="AD57" s="330"/>
      <c r="AE57" s="330"/>
      <c r="AF57" s="338"/>
      <c r="AG57" s="338"/>
      <c r="AH57" s="338"/>
      <c r="AI57" s="338"/>
      <c r="AJ57" s="338"/>
      <c r="AK57" s="338"/>
      <c r="AL57" s="338"/>
      <c r="AM57" s="338"/>
    </row>
    <row r="58" spans="1:39" s="362" customFormat="1" ht="15" customHeight="1">
      <c r="A58" s="354"/>
      <c r="B58" s="355" t="s">
        <v>409</v>
      </c>
      <c r="C58" s="356">
        <v>2013</v>
      </c>
      <c r="D58" s="354"/>
      <c r="E58" s="357" t="s">
        <v>18</v>
      </c>
      <c r="F58" s="354"/>
      <c r="G58" s="354"/>
      <c r="H58" s="358" t="s">
        <v>291</v>
      </c>
      <c r="I58" s="330"/>
      <c r="J58" s="334" t="s">
        <v>598</v>
      </c>
      <c r="K58" s="334" t="s">
        <v>708</v>
      </c>
      <c r="L58" s="342" t="s">
        <v>590</v>
      </c>
      <c r="M58" s="354" t="s">
        <v>524</v>
      </c>
      <c r="N58" s="355"/>
      <c r="O58" s="358" t="s">
        <v>416</v>
      </c>
      <c r="P58" s="354"/>
      <c r="Q58" s="359"/>
      <c r="R58" s="359"/>
      <c r="S58" s="359"/>
      <c r="T58" s="359"/>
      <c r="U58" s="359">
        <v>70</v>
      </c>
      <c r="V58" s="348"/>
      <c r="W58" s="360">
        <f t="shared" si="4"/>
        <v>70</v>
      </c>
      <c r="X58" s="337" t="str">
        <f t="shared" si="3"/>
        <v/>
      </c>
      <c r="Y58" s="330"/>
      <c r="Z58" s="330"/>
      <c r="AA58" s="330"/>
      <c r="AB58" s="330"/>
      <c r="AC58" s="330"/>
      <c r="AD58" s="330"/>
      <c r="AE58" s="330"/>
    </row>
    <row r="59" spans="1:39" s="362" customFormat="1" ht="15" customHeight="1">
      <c r="A59" s="354"/>
      <c r="B59" s="355" t="s">
        <v>409</v>
      </c>
      <c r="C59" s="356">
        <v>2013</v>
      </c>
      <c r="D59" s="354"/>
      <c r="E59" s="357" t="s">
        <v>18</v>
      </c>
      <c r="F59" s="354"/>
      <c r="G59" s="354"/>
      <c r="H59" s="358" t="s">
        <v>291</v>
      </c>
      <c r="I59" s="330"/>
      <c r="J59" s="334" t="s">
        <v>598</v>
      </c>
      <c r="K59" s="334" t="s">
        <v>708</v>
      </c>
      <c r="L59" s="342" t="s">
        <v>590</v>
      </c>
      <c r="M59" s="354" t="s">
        <v>524</v>
      </c>
      <c r="N59" s="354"/>
      <c r="O59" s="361" t="s">
        <v>415</v>
      </c>
      <c r="P59" s="354"/>
      <c r="Q59" s="359"/>
      <c r="R59" s="359"/>
      <c r="S59" s="359"/>
      <c r="T59" s="359"/>
      <c r="U59" s="359">
        <v>73</v>
      </c>
      <c r="V59" s="348"/>
      <c r="W59" s="360">
        <f t="shared" si="4"/>
        <v>73</v>
      </c>
      <c r="X59" s="337" t="str">
        <f t="shared" si="3"/>
        <v/>
      </c>
      <c r="Y59" s="330"/>
      <c r="Z59" s="330"/>
      <c r="AA59" s="330"/>
      <c r="AB59" s="330"/>
      <c r="AC59" s="330"/>
      <c r="AD59" s="330"/>
      <c r="AE59" s="330"/>
    </row>
    <row r="60" spans="1:39" s="338" customFormat="1" ht="15" customHeight="1">
      <c r="A60" s="354"/>
      <c r="B60" s="355" t="s">
        <v>409</v>
      </c>
      <c r="C60" s="356">
        <v>2013</v>
      </c>
      <c r="D60" s="354"/>
      <c r="E60" s="357" t="s">
        <v>18</v>
      </c>
      <c r="F60" s="354"/>
      <c r="G60" s="354"/>
      <c r="H60" s="358" t="s">
        <v>291</v>
      </c>
      <c r="I60" s="330"/>
      <c r="J60" s="334" t="s">
        <v>598</v>
      </c>
      <c r="K60" s="334" t="s">
        <v>708</v>
      </c>
      <c r="L60" s="342" t="s">
        <v>590</v>
      </c>
      <c r="M60" s="354" t="s">
        <v>524</v>
      </c>
      <c r="N60" s="354"/>
      <c r="O60" s="358" t="s">
        <v>415</v>
      </c>
      <c r="P60" s="354"/>
      <c r="Q60" s="359"/>
      <c r="R60" s="359"/>
      <c r="S60" s="359"/>
      <c r="T60" s="359"/>
      <c r="U60" s="359">
        <v>80</v>
      </c>
      <c r="V60" s="348"/>
      <c r="W60" s="360">
        <f t="shared" si="4"/>
        <v>80</v>
      </c>
      <c r="X60" s="337" t="str">
        <f t="shared" si="3"/>
        <v/>
      </c>
      <c r="Y60" s="330"/>
      <c r="Z60" s="330"/>
      <c r="AA60" s="330"/>
      <c r="AB60" s="330"/>
      <c r="AC60" s="330"/>
      <c r="AD60" s="330"/>
      <c r="AE60" s="330"/>
    </row>
    <row r="61" spans="1:39" s="338" customFormat="1" ht="15" customHeight="1">
      <c r="A61" s="330"/>
      <c r="B61" s="331" t="s">
        <v>419</v>
      </c>
      <c r="C61" s="332">
        <v>2013</v>
      </c>
      <c r="D61" s="330"/>
      <c r="E61" s="333" t="s">
        <v>18</v>
      </c>
      <c r="F61" s="330"/>
      <c r="G61" s="330"/>
      <c r="H61" s="330" t="s">
        <v>124</v>
      </c>
      <c r="I61" s="330"/>
      <c r="J61" s="334" t="s">
        <v>598</v>
      </c>
      <c r="K61" s="334" t="s">
        <v>708</v>
      </c>
      <c r="L61" s="342" t="s">
        <v>590</v>
      </c>
      <c r="M61" s="330" t="s">
        <v>513</v>
      </c>
      <c r="N61" s="331" t="s">
        <v>421</v>
      </c>
      <c r="O61" s="330"/>
      <c r="P61" s="330"/>
      <c r="Q61" s="335"/>
      <c r="R61" s="335">
        <v>0.93</v>
      </c>
      <c r="S61" s="335"/>
      <c r="T61" s="335"/>
      <c r="U61" s="335">
        <v>23.2</v>
      </c>
      <c r="V61" s="335">
        <f t="shared" ref="V61:V68" si="5">+R61</f>
        <v>0.93</v>
      </c>
      <c r="W61" s="336">
        <f t="shared" si="4"/>
        <v>23.2</v>
      </c>
      <c r="X61" s="337" t="str">
        <f t="shared" si="3"/>
        <v>F</v>
      </c>
      <c r="Y61" s="330"/>
      <c r="Z61" s="330"/>
      <c r="AA61" s="330"/>
      <c r="AB61" s="330"/>
      <c r="AC61" s="330"/>
      <c r="AD61" s="330"/>
      <c r="AE61" s="330"/>
    </row>
    <row r="62" spans="1:39" s="338" customFormat="1" ht="15" customHeight="1">
      <c r="A62" s="330"/>
      <c r="B62" s="331" t="s">
        <v>419</v>
      </c>
      <c r="C62" s="332">
        <v>2013</v>
      </c>
      <c r="D62" s="330"/>
      <c r="E62" s="333" t="s">
        <v>18</v>
      </c>
      <c r="F62" s="330"/>
      <c r="G62" s="330"/>
      <c r="H62" s="330" t="s">
        <v>124</v>
      </c>
      <c r="I62" s="330"/>
      <c r="J62" s="334" t="s">
        <v>598</v>
      </c>
      <c r="K62" s="334" t="s">
        <v>708</v>
      </c>
      <c r="L62" s="342" t="s">
        <v>590</v>
      </c>
      <c r="M62" s="330" t="s">
        <v>513</v>
      </c>
      <c r="N62" s="331" t="s">
        <v>421</v>
      </c>
      <c r="O62" s="330"/>
      <c r="P62" s="330"/>
      <c r="Q62" s="335"/>
      <c r="R62" s="335">
        <v>0.96</v>
      </c>
      <c r="S62" s="335"/>
      <c r="T62" s="335"/>
      <c r="U62" s="335">
        <v>30.3</v>
      </c>
      <c r="V62" s="335">
        <f t="shared" si="5"/>
        <v>0.96</v>
      </c>
      <c r="W62" s="336">
        <f t="shared" si="4"/>
        <v>30.3</v>
      </c>
      <c r="X62" s="337" t="str">
        <f t="shared" si="3"/>
        <v>F</v>
      </c>
      <c r="Y62" s="330"/>
      <c r="Z62" s="330"/>
      <c r="AA62" s="330"/>
      <c r="AB62" s="330"/>
      <c r="AC62" s="330"/>
      <c r="AD62" s="330"/>
      <c r="AE62" s="330"/>
      <c r="AF62" s="362"/>
      <c r="AG62" s="362"/>
      <c r="AH62" s="362"/>
      <c r="AI62" s="362"/>
      <c r="AJ62" s="362"/>
      <c r="AK62" s="362"/>
      <c r="AL62" s="362"/>
      <c r="AM62" s="362"/>
    </row>
    <row r="63" spans="1:39" s="338" customFormat="1" ht="15" customHeight="1">
      <c r="A63" s="330"/>
      <c r="B63" s="331" t="s">
        <v>419</v>
      </c>
      <c r="C63" s="332">
        <v>2013</v>
      </c>
      <c r="D63" s="330"/>
      <c r="E63" s="333" t="s">
        <v>18</v>
      </c>
      <c r="F63" s="330"/>
      <c r="G63" s="330"/>
      <c r="H63" s="330" t="s">
        <v>124</v>
      </c>
      <c r="I63" s="330"/>
      <c r="J63" s="334" t="s">
        <v>598</v>
      </c>
      <c r="K63" s="334" t="s">
        <v>708</v>
      </c>
      <c r="L63" s="342" t="s">
        <v>590</v>
      </c>
      <c r="M63" s="330" t="s">
        <v>513</v>
      </c>
      <c r="N63" s="331" t="s">
        <v>421</v>
      </c>
      <c r="O63" s="330"/>
      <c r="P63" s="330"/>
      <c r="Q63" s="335"/>
      <c r="R63" s="335">
        <v>0.97</v>
      </c>
      <c r="S63" s="335"/>
      <c r="T63" s="335"/>
      <c r="U63" s="335">
        <v>19.399999999999999</v>
      </c>
      <c r="V63" s="335">
        <f t="shared" si="5"/>
        <v>0.97</v>
      </c>
      <c r="W63" s="336">
        <f t="shared" si="4"/>
        <v>19.399999999999999</v>
      </c>
      <c r="X63" s="337" t="str">
        <f t="shared" si="3"/>
        <v>F</v>
      </c>
      <c r="Y63" s="330"/>
      <c r="Z63" s="330"/>
      <c r="AA63" s="330"/>
      <c r="AB63" s="330"/>
      <c r="AC63" s="330"/>
      <c r="AD63" s="330"/>
      <c r="AE63" s="330"/>
    </row>
    <row r="64" spans="1:39" s="338" customFormat="1" ht="15" customHeight="1">
      <c r="A64" s="330"/>
      <c r="B64" s="331" t="s">
        <v>419</v>
      </c>
      <c r="C64" s="332">
        <v>2013</v>
      </c>
      <c r="D64" s="330"/>
      <c r="E64" s="333" t="s">
        <v>18</v>
      </c>
      <c r="F64" s="330"/>
      <c r="G64" s="330"/>
      <c r="H64" s="330" t="s">
        <v>124</v>
      </c>
      <c r="I64" s="330"/>
      <c r="J64" s="334" t="s">
        <v>598</v>
      </c>
      <c r="K64" s="334" t="s">
        <v>708</v>
      </c>
      <c r="L64" s="342" t="s">
        <v>590</v>
      </c>
      <c r="M64" s="330" t="s">
        <v>513</v>
      </c>
      <c r="N64" s="331" t="s">
        <v>421</v>
      </c>
      <c r="O64" s="330"/>
      <c r="P64" s="330"/>
      <c r="Q64" s="335"/>
      <c r="R64" s="335">
        <v>0.99</v>
      </c>
      <c r="S64" s="335"/>
      <c r="T64" s="335"/>
      <c r="U64" s="335">
        <v>27.1</v>
      </c>
      <c r="V64" s="335">
        <f t="shared" si="5"/>
        <v>0.99</v>
      </c>
      <c r="W64" s="336">
        <f t="shared" si="4"/>
        <v>27.1</v>
      </c>
      <c r="X64" s="337" t="str">
        <f t="shared" si="3"/>
        <v>F</v>
      </c>
      <c r="Y64" s="330"/>
      <c r="Z64" s="330"/>
      <c r="AA64" s="330"/>
      <c r="AB64" s="330"/>
      <c r="AC64" s="330"/>
      <c r="AD64" s="330"/>
      <c r="AE64" s="330"/>
    </row>
    <row r="65" spans="1:31" s="338" customFormat="1" ht="15" customHeight="1">
      <c r="A65" s="330"/>
      <c r="B65" s="331" t="s">
        <v>419</v>
      </c>
      <c r="C65" s="332">
        <v>2013</v>
      </c>
      <c r="D65" s="330"/>
      <c r="E65" s="333" t="s">
        <v>18</v>
      </c>
      <c r="F65" s="330"/>
      <c r="G65" s="330"/>
      <c r="H65" s="330" t="s">
        <v>124</v>
      </c>
      <c r="I65" s="330"/>
      <c r="J65" s="334" t="s">
        <v>598</v>
      </c>
      <c r="K65" s="334" t="s">
        <v>708</v>
      </c>
      <c r="L65" s="342" t="s">
        <v>590</v>
      </c>
      <c r="M65" s="330" t="s">
        <v>513</v>
      </c>
      <c r="N65" s="331" t="s">
        <v>421</v>
      </c>
      <c r="O65" s="330"/>
      <c r="P65" s="330"/>
      <c r="Q65" s="335"/>
      <c r="R65" s="335">
        <v>0.76</v>
      </c>
      <c r="S65" s="335"/>
      <c r="T65" s="335"/>
      <c r="U65" s="335">
        <v>45</v>
      </c>
      <c r="V65" s="335">
        <f t="shared" si="5"/>
        <v>0.76</v>
      </c>
      <c r="W65" s="336">
        <f t="shared" si="4"/>
        <v>45</v>
      </c>
      <c r="X65" s="337" t="str">
        <f t="shared" si="3"/>
        <v>S</v>
      </c>
      <c r="Y65" s="330"/>
      <c r="Z65" s="330"/>
      <c r="AA65" s="330"/>
      <c r="AB65" s="330"/>
      <c r="AC65" s="330"/>
      <c r="AD65" s="330"/>
      <c r="AE65" s="330"/>
    </row>
    <row r="66" spans="1:31" s="338" customFormat="1" ht="15" customHeight="1">
      <c r="A66" s="330"/>
      <c r="B66" s="331" t="s">
        <v>419</v>
      </c>
      <c r="C66" s="332">
        <v>2013</v>
      </c>
      <c r="D66" s="330"/>
      <c r="E66" s="333" t="s">
        <v>18</v>
      </c>
      <c r="F66" s="330"/>
      <c r="G66" s="330"/>
      <c r="H66" s="330" t="s">
        <v>124</v>
      </c>
      <c r="I66" s="330"/>
      <c r="J66" s="334" t="s">
        <v>598</v>
      </c>
      <c r="K66" s="334" t="s">
        <v>708</v>
      </c>
      <c r="L66" s="342" t="s">
        <v>590</v>
      </c>
      <c r="M66" s="330" t="s">
        <v>513</v>
      </c>
      <c r="N66" s="331" t="s">
        <v>421</v>
      </c>
      <c r="O66" s="330"/>
      <c r="P66" s="330"/>
      <c r="Q66" s="335"/>
      <c r="R66" s="335">
        <v>0.78</v>
      </c>
      <c r="S66" s="335"/>
      <c r="T66" s="335"/>
      <c r="U66" s="335">
        <v>44</v>
      </c>
      <c r="V66" s="335">
        <f t="shared" si="5"/>
        <v>0.78</v>
      </c>
      <c r="W66" s="336">
        <f t="shared" si="4"/>
        <v>44</v>
      </c>
      <c r="X66" s="337" t="str">
        <f t="shared" si="3"/>
        <v>S</v>
      </c>
      <c r="Y66" s="330"/>
      <c r="Z66" s="330"/>
      <c r="AA66" s="330"/>
      <c r="AB66" s="330"/>
      <c r="AC66" s="330"/>
      <c r="AD66" s="330"/>
      <c r="AE66" s="330"/>
    </row>
    <row r="67" spans="1:31" s="338" customFormat="1" ht="15" customHeight="1">
      <c r="A67" s="330"/>
      <c r="B67" s="331" t="s">
        <v>419</v>
      </c>
      <c r="C67" s="332">
        <v>2013</v>
      </c>
      <c r="D67" s="330"/>
      <c r="E67" s="333" t="s">
        <v>18</v>
      </c>
      <c r="F67" s="330"/>
      <c r="G67" s="330"/>
      <c r="H67" s="330" t="s">
        <v>124</v>
      </c>
      <c r="I67" s="330"/>
      <c r="J67" s="334" t="s">
        <v>598</v>
      </c>
      <c r="K67" s="334" t="s">
        <v>708</v>
      </c>
      <c r="L67" s="342" t="s">
        <v>590</v>
      </c>
      <c r="M67" s="330" t="s">
        <v>513</v>
      </c>
      <c r="N67" s="331" t="s">
        <v>421</v>
      </c>
      <c r="O67" s="330"/>
      <c r="P67" s="330"/>
      <c r="Q67" s="335"/>
      <c r="R67" s="335">
        <v>0.82</v>
      </c>
      <c r="S67" s="335"/>
      <c r="T67" s="335"/>
      <c r="U67" s="335">
        <v>36.799999999999997</v>
      </c>
      <c r="V67" s="335">
        <f t="shared" si="5"/>
        <v>0.82</v>
      </c>
      <c r="W67" s="336">
        <f t="shared" si="4"/>
        <v>36.799999999999997</v>
      </c>
      <c r="X67" s="337" t="str">
        <f t="shared" si="3"/>
        <v>S</v>
      </c>
      <c r="Y67" s="330"/>
      <c r="Z67" s="330"/>
      <c r="AA67" s="330"/>
      <c r="AB67" s="330"/>
      <c r="AC67" s="330"/>
      <c r="AD67" s="330"/>
      <c r="AE67" s="330"/>
    </row>
    <row r="68" spans="1:31" s="338" customFormat="1" ht="15" customHeight="1">
      <c r="A68" s="330"/>
      <c r="B68" s="331" t="s">
        <v>419</v>
      </c>
      <c r="C68" s="332">
        <v>2013</v>
      </c>
      <c r="D68" s="330"/>
      <c r="E68" s="333" t="s">
        <v>18</v>
      </c>
      <c r="F68" s="330"/>
      <c r="G68" s="330"/>
      <c r="H68" s="330" t="s">
        <v>124</v>
      </c>
      <c r="I68" s="330"/>
      <c r="J68" s="334" t="s">
        <v>598</v>
      </c>
      <c r="K68" s="334" t="s">
        <v>708</v>
      </c>
      <c r="L68" s="342" t="s">
        <v>590</v>
      </c>
      <c r="M68" s="330" t="s">
        <v>513</v>
      </c>
      <c r="N68" s="331" t="s">
        <v>421</v>
      </c>
      <c r="O68" s="330"/>
      <c r="P68" s="330"/>
      <c r="Q68" s="335"/>
      <c r="R68" s="335">
        <v>0.88</v>
      </c>
      <c r="S68" s="335"/>
      <c r="T68" s="335"/>
      <c r="U68" s="335">
        <v>31.1</v>
      </c>
      <c r="V68" s="335">
        <f t="shared" si="5"/>
        <v>0.88</v>
      </c>
      <c r="W68" s="336">
        <f t="shared" si="4"/>
        <v>31.1</v>
      </c>
      <c r="X68" s="337" t="str">
        <f t="shared" si="3"/>
        <v>S</v>
      </c>
      <c r="Y68" s="353"/>
      <c r="Z68" s="353"/>
      <c r="AA68" s="353"/>
      <c r="AB68" s="353"/>
      <c r="AC68" s="353"/>
      <c r="AD68" s="353"/>
      <c r="AE68" s="353"/>
    </row>
  </sheetData>
  <sortState ref="A2:AO19">
    <sortCondition ref="X2:X19"/>
    <sortCondition descending="1" ref="V2:V19"/>
    <sortCondition descending="1" ref="W2:W19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workbookViewId="0">
      <selection activeCell="A57" sqref="A57"/>
    </sheetView>
  </sheetViews>
  <sheetFormatPr baseColWidth="10" defaultColWidth="11" defaultRowHeight="15" x14ac:dyDescent="0"/>
  <cols>
    <col min="1" max="2" width="17.33203125" customWidth="1"/>
    <col min="3" max="3" width="35.33203125" bestFit="1" customWidth="1"/>
    <col min="4" max="4" width="17.33203125" customWidth="1"/>
    <col min="12" max="12" width="11" style="17"/>
    <col min="15" max="16" width="16" customWidth="1"/>
    <col min="17" max="17" width="12" customWidth="1"/>
    <col min="22" max="22" width="23.6640625" customWidth="1"/>
    <col min="23" max="23" width="21.6640625" customWidth="1"/>
    <col min="24" max="24" width="22.1640625" customWidth="1"/>
    <col min="25" max="25" width="21.5" customWidth="1"/>
    <col min="26" max="26" width="19.5" customWidth="1"/>
    <col min="27" max="27" width="20" customWidth="1"/>
    <col min="28" max="28" width="21.33203125" customWidth="1"/>
    <col min="29" max="29" width="20.33203125" customWidth="1"/>
    <col min="30" max="30" width="20.83203125" customWidth="1"/>
    <col min="31" max="31" width="20.5" customWidth="1"/>
    <col min="32" max="32" width="19.33203125" customWidth="1"/>
    <col min="33" max="33" width="19.83203125" customWidth="1"/>
  </cols>
  <sheetData>
    <row r="1" spans="1:33">
      <c r="K1">
        <f>MIN($F$3:$F$74)</f>
        <v>1.1000000000000001</v>
      </c>
      <c r="L1" s="17">
        <f>AVERAGE($F$3:$F$74)</f>
        <v>10.483582089552241</v>
      </c>
      <c r="M1">
        <f>MAX($F$3:$F$74)</f>
        <v>33.700000000000003</v>
      </c>
      <c r="O1" t="s">
        <v>405</v>
      </c>
    </row>
    <row r="2" spans="1:33">
      <c r="A2" t="s">
        <v>402</v>
      </c>
      <c r="B2" s="264" t="s">
        <v>674</v>
      </c>
      <c r="C2" s="264" t="s">
        <v>675</v>
      </c>
      <c r="E2" t="s">
        <v>363</v>
      </c>
      <c r="F2" t="s">
        <v>390</v>
      </c>
      <c r="G2" t="s">
        <v>805</v>
      </c>
      <c r="H2" t="s">
        <v>806</v>
      </c>
      <c r="I2" t="s">
        <v>807</v>
      </c>
      <c r="K2" t="s">
        <v>397</v>
      </c>
      <c r="L2" s="17" t="s">
        <v>368</v>
      </c>
      <c r="M2" t="s">
        <v>398</v>
      </c>
      <c r="Q2" t="s">
        <v>484</v>
      </c>
      <c r="S2" t="s">
        <v>485</v>
      </c>
      <c r="U2" s="209" t="s">
        <v>616</v>
      </c>
      <c r="V2" s="209" t="s">
        <v>639</v>
      </c>
      <c r="W2" s="209" t="s">
        <v>640</v>
      </c>
      <c r="X2" s="209" t="s">
        <v>641</v>
      </c>
      <c r="Y2" s="209" t="s">
        <v>642</v>
      </c>
      <c r="Z2" s="209" t="s">
        <v>643</v>
      </c>
      <c r="AA2" s="209" t="s">
        <v>644</v>
      </c>
      <c r="AB2" s="209" t="s">
        <v>645</v>
      </c>
      <c r="AC2" s="209" t="s">
        <v>646</v>
      </c>
      <c r="AD2" s="209" t="s">
        <v>647</v>
      </c>
      <c r="AE2" s="209" t="s">
        <v>648</v>
      </c>
      <c r="AF2" s="209" t="s">
        <v>649</v>
      </c>
      <c r="AG2" s="209" t="s">
        <v>650</v>
      </c>
    </row>
    <row r="3" spans="1:33">
      <c r="A3" t="s">
        <v>399</v>
      </c>
      <c r="B3" s="290" t="s">
        <v>682</v>
      </c>
      <c r="C3" s="290" t="s">
        <v>732</v>
      </c>
      <c r="D3" t="s">
        <v>775</v>
      </c>
      <c r="E3">
        <v>0.89</v>
      </c>
      <c r="F3">
        <v>13</v>
      </c>
      <c r="G3">
        <v>112</v>
      </c>
      <c r="H3">
        <v>1625</v>
      </c>
      <c r="I3">
        <v>1.8</v>
      </c>
      <c r="J3" t="s">
        <v>375</v>
      </c>
      <c r="K3">
        <f>MIN($F$3:$F$32)</f>
        <v>1.2</v>
      </c>
      <c r="L3" s="17">
        <f>AVERAGE($F$3:$F$32)</f>
        <v>10.47037037037037</v>
      </c>
      <c r="M3">
        <f>MAX($F$3:$F$32)</f>
        <v>17.100000000000001</v>
      </c>
      <c r="O3" t="s">
        <v>399</v>
      </c>
      <c r="P3">
        <v>0.8</v>
      </c>
      <c r="Q3">
        <f>26.1/2</f>
        <v>13.05</v>
      </c>
      <c r="R3">
        <v>0.92</v>
      </c>
      <c r="S3">
        <f>14.9/2</f>
        <v>7.45</v>
      </c>
      <c r="U3" s="210" t="s">
        <v>617</v>
      </c>
      <c r="V3" s="210">
        <f>AVERAGE($F$3:$F$23)</f>
        <v>10.261111111111111</v>
      </c>
      <c r="W3" s="210">
        <f>AVERAGE($F$3:$F$12)</f>
        <v>7.4555555555555548</v>
      </c>
      <c r="X3" s="210">
        <f>AVERAGE($F$13:$F$23)</f>
        <v>13.066666666666666</v>
      </c>
      <c r="Y3" s="210">
        <f>AVERAGE($F$33:$F$48)</f>
        <v>10.90714285714286</v>
      </c>
      <c r="Z3" s="210">
        <f>AVERAGE($F$33:$F$40)</f>
        <v>6.1499999999999995</v>
      </c>
      <c r="AA3" s="210">
        <f>AVERAGE($F$41:$F$48)</f>
        <v>14.475</v>
      </c>
      <c r="AB3" s="210">
        <f>AVERAGE($F$57:$F$62)</f>
        <v>11.066666666666668</v>
      </c>
      <c r="AC3" s="210">
        <f>AVERAGE($F$57:$F$59)</f>
        <v>4.9999999999999991</v>
      </c>
      <c r="AD3" s="210">
        <f>AVERAGE($F$60:$F$62)</f>
        <v>17.133333333333333</v>
      </c>
      <c r="AE3" s="210">
        <f>AVERAGE($F$66:$F$71)</f>
        <v>8.2999999999999989</v>
      </c>
      <c r="AF3" s="210">
        <f>AVERAGE($F$66:$F$68)</f>
        <v>4.8</v>
      </c>
      <c r="AG3" s="210">
        <f>AVERAGE($F$69:$F$71)</f>
        <v>11.799999999999999</v>
      </c>
    </row>
    <row r="4" spans="1:33">
      <c r="A4" t="s">
        <v>399</v>
      </c>
      <c r="B4" s="290" t="s">
        <v>682</v>
      </c>
      <c r="C4" s="290" t="s">
        <v>732</v>
      </c>
      <c r="D4" t="s">
        <v>776</v>
      </c>
      <c r="E4">
        <v>0.88</v>
      </c>
      <c r="F4">
        <v>15.9</v>
      </c>
      <c r="G4">
        <v>94</v>
      </c>
      <c r="H4">
        <v>1632</v>
      </c>
      <c r="I4">
        <v>4.2</v>
      </c>
      <c r="J4" t="s">
        <v>375</v>
      </c>
      <c r="O4" t="s">
        <v>45</v>
      </c>
      <c r="P4">
        <v>0.8</v>
      </c>
      <c r="Q4">
        <f>23.4/2</f>
        <v>11.7</v>
      </c>
      <c r="R4">
        <v>0.92</v>
      </c>
      <c r="S4">
        <f>12.2/2</f>
        <v>6.1</v>
      </c>
      <c r="U4" s="210" t="s">
        <v>618</v>
      </c>
      <c r="V4" s="210">
        <f>MIN($F$3:$F$23)</f>
        <v>1.2</v>
      </c>
      <c r="W4" s="210">
        <f>MIN($F$3:$F$12)</f>
        <v>1.2</v>
      </c>
      <c r="X4" s="210">
        <f>MIN($F$13:$F$23)</f>
        <v>8.9</v>
      </c>
      <c r="Y4" s="210">
        <f>MIN($F$33:$F$48)</f>
        <v>1.1000000000000001</v>
      </c>
      <c r="Z4" s="210">
        <f>MIN($F$33:$F$40)</f>
        <v>1.1000000000000001</v>
      </c>
      <c r="AA4" s="210">
        <f>MIN($F$41:$F$48)</f>
        <v>8.8000000000000007</v>
      </c>
      <c r="AB4" s="210">
        <f>MIN($F$57:$F$62)</f>
        <v>1.6</v>
      </c>
      <c r="AC4" s="210">
        <f>MIN($F$57:$F$59)</f>
        <v>1.6</v>
      </c>
      <c r="AD4" s="210">
        <f>MIN($F$60:$F$62)</f>
        <v>9.5</v>
      </c>
      <c r="AE4" s="210">
        <f>MIN($F$66:$F$71)</f>
        <v>3.5</v>
      </c>
      <c r="AF4" s="210">
        <f>MIN($F$66:$F$68)</f>
        <v>3.5</v>
      </c>
      <c r="AG4" s="210">
        <f>MIN($F$69:$F$71)</f>
        <v>8.6999999999999993</v>
      </c>
    </row>
    <row r="5" spans="1:33">
      <c r="A5" t="s">
        <v>399</v>
      </c>
      <c r="B5" s="290" t="s">
        <v>682</v>
      </c>
      <c r="C5" s="290" t="s">
        <v>732</v>
      </c>
      <c r="D5" t="s">
        <v>777</v>
      </c>
      <c r="E5">
        <v>0.89</v>
      </c>
      <c r="F5">
        <v>12.2</v>
      </c>
      <c r="G5">
        <v>101</v>
      </c>
      <c r="H5">
        <v>1635</v>
      </c>
      <c r="I5">
        <v>2.2000000000000002</v>
      </c>
      <c r="J5" t="s">
        <v>375</v>
      </c>
      <c r="O5" t="s">
        <v>400</v>
      </c>
      <c r="P5">
        <v>0.8</v>
      </c>
      <c r="Q5">
        <f>34.2/2</f>
        <v>17.100000000000001</v>
      </c>
      <c r="R5">
        <v>0.92</v>
      </c>
      <c r="S5">
        <f>10/2</f>
        <v>5</v>
      </c>
      <c r="U5" s="210" t="s">
        <v>619</v>
      </c>
      <c r="V5" s="210">
        <f>MAX($F$3:$F$23)</f>
        <v>17.100000000000001</v>
      </c>
      <c r="W5" s="210">
        <f>MAX($F$3:$F$12)</f>
        <v>15.9</v>
      </c>
      <c r="X5" s="210">
        <f>MAX($F$13:$F$23)</f>
        <v>17.100000000000001</v>
      </c>
      <c r="Y5" s="210">
        <f>MAX($F$33:$F$48)</f>
        <v>33.700000000000003</v>
      </c>
      <c r="Z5" s="210">
        <f>MAX($F$33:$F$40)</f>
        <v>13</v>
      </c>
      <c r="AA5" s="210">
        <f>MAX($F$41:$F$48)</f>
        <v>33.700000000000003</v>
      </c>
      <c r="AB5" s="210">
        <f>MAX($F$57:$F$62)</f>
        <v>21.4</v>
      </c>
      <c r="AC5" s="210">
        <f>MAX($F$57:$F$59)</f>
        <v>7.1</v>
      </c>
      <c r="AD5" s="210">
        <f>MAX($F$60:$F$62)</f>
        <v>21.4</v>
      </c>
      <c r="AE5" s="210">
        <f>MAX($F$66:$F$71)</f>
        <v>16.2</v>
      </c>
      <c r="AF5" s="210">
        <f>MAX($F$66:$F$68)</f>
        <v>5.5</v>
      </c>
      <c r="AG5" s="210">
        <f>MAX($F$69:$F$71)</f>
        <v>16.2</v>
      </c>
    </row>
    <row r="6" spans="1:33">
      <c r="A6" t="s">
        <v>399</v>
      </c>
      <c r="B6" s="290" t="s">
        <v>682</v>
      </c>
      <c r="C6" s="290" t="s">
        <v>732</v>
      </c>
      <c r="D6" t="s">
        <v>778</v>
      </c>
      <c r="E6">
        <v>0.9</v>
      </c>
      <c r="G6">
        <v>82</v>
      </c>
      <c r="H6">
        <v>1659</v>
      </c>
      <c r="J6" t="s">
        <v>375</v>
      </c>
      <c r="O6" t="s">
        <v>401</v>
      </c>
      <c r="P6">
        <v>0.8</v>
      </c>
      <c r="Q6">
        <f>23.8/2</f>
        <v>11.9</v>
      </c>
      <c r="R6">
        <v>0.92</v>
      </c>
      <c r="S6">
        <f>13.9/2</f>
        <v>6.95</v>
      </c>
      <c r="U6" s="211" t="s">
        <v>620</v>
      </c>
      <c r="V6" s="210">
        <f>MEDIAN($F$3:$F$23)</f>
        <v>11.85</v>
      </c>
      <c r="W6" s="210">
        <f>MEDIAN($F$3:$F$12)</f>
        <v>5.5</v>
      </c>
      <c r="X6" s="210">
        <f>MEDIAN($F$13:$F$23)</f>
        <v>13.7</v>
      </c>
      <c r="Y6" s="210">
        <f>MEDIAN($F$33:$F$48)</f>
        <v>10.45</v>
      </c>
      <c r="Z6" s="210">
        <f>MEDIAN($F$33:$F$40)</f>
        <v>5.05</v>
      </c>
      <c r="AA6" s="210">
        <f>MEDIAN($F$41:$F$48)</f>
        <v>11.4</v>
      </c>
      <c r="AB6" s="210">
        <f>MEDIAN($F$57:$F$62)</f>
        <v>8.3000000000000007</v>
      </c>
      <c r="AC6" s="210">
        <f>MEDIAN($F$57:$F$59)</f>
        <v>6.3</v>
      </c>
      <c r="AD6" s="210">
        <f>MEDIAN($F$60:$F$62)</f>
        <v>20.5</v>
      </c>
      <c r="AE6" s="210">
        <f>MEDIAN($F$66:$F$71)</f>
        <v>7.1</v>
      </c>
      <c r="AF6" s="210">
        <f>MEDIAN($F$66:$F$68)</f>
        <v>5.4</v>
      </c>
      <c r="AG6" s="210">
        <f>MEDIAN($F$69:$F$71)</f>
        <v>10.5</v>
      </c>
    </row>
    <row r="7" spans="1:33">
      <c r="A7" t="s">
        <v>399</v>
      </c>
      <c r="B7" s="290" t="s">
        <v>682</v>
      </c>
      <c r="C7" s="290" t="s">
        <v>732</v>
      </c>
      <c r="D7" t="s">
        <v>779</v>
      </c>
      <c r="E7">
        <v>0.94</v>
      </c>
      <c r="F7">
        <v>5.5</v>
      </c>
      <c r="G7">
        <v>56</v>
      </c>
      <c r="H7">
        <v>1720</v>
      </c>
      <c r="I7">
        <v>1.9</v>
      </c>
      <c r="J7" t="s">
        <v>375</v>
      </c>
      <c r="U7" s="210" t="s">
        <v>621</v>
      </c>
      <c r="V7" s="210">
        <f>QUARTILE($F$3:$F$23,1)</f>
        <v>5.7750000000000004</v>
      </c>
      <c r="W7" s="210">
        <f>QUARTILE($F$3:$F$12,1)</f>
        <v>4.2</v>
      </c>
      <c r="X7" s="210">
        <f>QUARTILE($F$13:$F$23,1)</f>
        <v>11.5</v>
      </c>
      <c r="Y7" s="210">
        <f>QUARTILE($F$33:$F$48,1)</f>
        <v>6.7750000000000004</v>
      </c>
      <c r="Z7" s="210">
        <f>QUARTILE($F$33:$F$40,1)</f>
        <v>3.8499999999999996</v>
      </c>
      <c r="AA7" s="210">
        <f>QUARTILE($F$41:$F$48,1)</f>
        <v>10.525</v>
      </c>
      <c r="AB7" s="210">
        <f>QUARTILE($F$57:$F$62,1)</f>
        <v>6.5</v>
      </c>
      <c r="AC7" s="210">
        <f>QUARTILE($F$57:$F$59,1)</f>
        <v>3.9499999999999997</v>
      </c>
      <c r="AD7" s="210">
        <f>QUARTILE($F$60:$F$62,1)</f>
        <v>15</v>
      </c>
      <c r="AE7" s="210">
        <f>QUARTILE($F$66:$F$71,1)</f>
        <v>5.4250000000000007</v>
      </c>
      <c r="AF7" s="210">
        <f>QUARTILE($F$66:$F$68,1)</f>
        <v>4.45</v>
      </c>
      <c r="AG7" s="210">
        <f>QUARTILE($F$69:$F$71,1)</f>
        <v>9.6</v>
      </c>
    </row>
    <row r="8" spans="1:33">
      <c r="A8" t="s">
        <v>399</v>
      </c>
      <c r="B8" s="290" t="s">
        <v>682</v>
      </c>
      <c r="C8" s="290" t="s">
        <v>732</v>
      </c>
      <c r="D8" t="s">
        <v>780</v>
      </c>
      <c r="E8">
        <v>0.93</v>
      </c>
      <c r="F8">
        <v>6.6</v>
      </c>
      <c r="G8">
        <v>66</v>
      </c>
      <c r="H8">
        <v>1705</v>
      </c>
      <c r="I8">
        <v>3</v>
      </c>
      <c r="J8" t="s">
        <v>375</v>
      </c>
      <c r="U8" s="210" t="s">
        <v>622</v>
      </c>
      <c r="V8" s="210">
        <f>QUARTILE($F$3:$F$23,3)</f>
        <v>13.925000000000001</v>
      </c>
      <c r="W8" s="210">
        <f>QUARTILE($F$3:$F$12,3)</f>
        <v>12.2</v>
      </c>
      <c r="X8" s="210">
        <f>QUARTILE($F$13:$F$23,3)</f>
        <v>14</v>
      </c>
      <c r="Y8" s="210">
        <f>QUARTILE($F$33:$F$48,3)</f>
        <v>12.75</v>
      </c>
      <c r="Z8" s="210">
        <f>QUARTILE($F$33:$F$40,3)</f>
        <v>8.1999999999999993</v>
      </c>
      <c r="AA8" s="210">
        <f>QUARTILE($F$41:$F$48,3)</f>
        <v>14.4</v>
      </c>
      <c r="AB8" s="210">
        <f>QUARTILE($F$57:$F$62,3)</f>
        <v>17.75</v>
      </c>
      <c r="AC8" s="210">
        <f>QUARTILE($F$57:$F$59,3)</f>
        <v>6.6999999999999993</v>
      </c>
      <c r="AD8" s="210">
        <f>QUARTILE($F$60:$F$62,3)</f>
        <v>20.95</v>
      </c>
      <c r="AE8" s="210">
        <f>QUARTILE($F$66:$F$71,3)</f>
        <v>10.050000000000001</v>
      </c>
      <c r="AF8" s="210">
        <f>QUARTILE($F$66:$F$68,3)</f>
        <v>5.45</v>
      </c>
      <c r="AG8" s="210">
        <f>QUARTILE($F$69:$F$71,3)</f>
        <v>13.35</v>
      </c>
    </row>
    <row r="9" spans="1:33">
      <c r="A9" t="s">
        <v>399</v>
      </c>
      <c r="B9" s="290" t="s">
        <v>682</v>
      </c>
      <c r="C9" s="290" t="s">
        <v>732</v>
      </c>
      <c r="D9" t="s">
        <v>781</v>
      </c>
      <c r="E9">
        <v>0.94899999999999995</v>
      </c>
      <c r="F9">
        <v>4.2</v>
      </c>
      <c r="G9">
        <v>50</v>
      </c>
      <c r="H9">
        <v>1739</v>
      </c>
      <c r="I9">
        <v>1.9</v>
      </c>
      <c r="J9" t="s">
        <v>375</v>
      </c>
      <c r="U9" s="210" t="s">
        <v>623</v>
      </c>
      <c r="V9" s="210">
        <f>AVERAGE($E$3:$E$23)</f>
        <v>0.83919047619047626</v>
      </c>
      <c r="W9" s="210">
        <f>AVERAGE($E$3:$E$12)</f>
        <v>0.92199999999999993</v>
      </c>
      <c r="X9" s="210">
        <f>AVERAGE($E$13:$E$23)</f>
        <v>0.76390909090909098</v>
      </c>
      <c r="Y9" s="210">
        <f>AVERAGE($E$33:$E$48)</f>
        <v>0.8501875000000001</v>
      </c>
      <c r="Z9" s="210">
        <f>AVERAGE($E$33:$E$40)</f>
        <v>0.92350000000000021</v>
      </c>
      <c r="AA9" s="210">
        <f>AVERAGE($E$41:$E$48)</f>
        <v>0.77687500000000009</v>
      </c>
      <c r="AB9" s="210">
        <f>AVERAGE($E$57:$E$62)</f>
        <v>0.86816666666666664</v>
      </c>
      <c r="AC9" s="210">
        <f>AVERAGE($E$57:$E$59)</f>
        <v>0.92666666666666664</v>
      </c>
      <c r="AD9" s="210">
        <f>AVERAGE($E$60:$E$62)</f>
        <v>0.80966666666666665</v>
      </c>
      <c r="AE9" s="210">
        <f>AVERAGE($E$66:$E$71)</f>
        <v>0.88300000000000001</v>
      </c>
      <c r="AF9" s="210">
        <f>AVERAGE($E$66:$E$68)</f>
        <v>0.94200000000000006</v>
      </c>
      <c r="AG9" s="210">
        <f>AVERAGE($E$69:$E$71)</f>
        <v>0.82399999999999995</v>
      </c>
    </row>
    <row r="10" spans="1:33">
      <c r="A10" t="s">
        <v>399</v>
      </c>
      <c r="B10" s="290" t="s">
        <v>682</v>
      </c>
      <c r="C10" s="290" t="s">
        <v>732</v>
      </c>
      <c r="D10" t="s">
        <v>782</v>
      </c>
      <c r="E10">
        <v>0.97199999999999998</v>
      </c>
      <c r="F10">
        <v>1.2</v>
      </c>
      <c r="G10">
        <v>28</v>
      </c>
      <c r="H10">
        <v>1781</v>
      </c>
      <c r="I10">
        <v>0.7</v>
      </c>
      <c r="J10" t="s">
        <v>375</v>
      </c>
      <c r="U10" s="210" t="s">
        <v>624</v>
      </c>
      <c r="V10" s="210">
        <f>COUNT($F$3:$F$23)</f>
        <v>18</v>
      </c>
      <c r="W10" s="210">
        <f>COUNT($F$3:$F$12)</f>
        <v>9</v>
      </c>
      <c r="X10" s="210">
        <f>COUNT($F$13:$F$23)</f>
        <v>9</v>
      </c>
      <c r="Y10" s="210">
        <f>COUNT($F$33:$F$48)</f>
        <v>14</v>
      </c>
      <c r="Z10" s="210">
        <f>COUNT($F$33:$F$40)</f>
        <v>6</v>
      </c>
      <c r="AA10" s="210">
        <f>COUNT($F$41:$F$48)</f>
        <v>8</v>
      </c>
      <c r="AB10" s="210">
        <f>COUNT($F$57:$F$62)</f>
        <v>6</v>
      </c>
      <c r="AC10" s="210">
        <f>COUNT($F$57:$F$59)</f>
        <v>3</v>
      </c>
      <c r="AD10" s="210">
        <f>COUNT($F$60:$F$62)</f>
        <v>3</v>
      </c>
      <c r="AE10" s="210">
        <f>COUNT($F$66:$F$71)</f>
        <v>6</v>
      </c>
      <c r="AF10" s="210">
        <f>COUNT($F$66:$F$68)</f>
        <v>3</v>
      </c>
      <c r="AG10" s="210">
        <f>COUNT($F$69:$F$71)</f>
        <v>3</v>
      </c>
    </row>
    <row r="11" spans="1:33">
      <c r="A11" t="s">
        <v>399</v>
      </c>
      <c r="B11" s="290" t="s">
        <v>682</v>
      </c>
      <c r="C11" s="290" t="s">
        <v>732</v>
      </c>
      <c r="D11" t="s">
        <v>783</v>
      </c>
      <c r="E11">
        <v>0.93600000000000005</v>
      </c>
      <c r="F11">
        <v>4.4000000000000004</v>
      </c>
      <c r="G11">
        <v>63</v>
      </c>
      <c r="H11">
        <v>1716</v>
      </c>
      <c r="I11">
        <v>2</v>
      </c>
      <c r="J11" t="s">
        <v>375</v>
      </c>
    </row>
    <row r="12" spans="1:33">
      <c r="A12" t="s">
        <v>399</v>
      </c>
      <c r="B12" s="290" t="s">
        <v>682</v>
      </c>
      <c r="C12" s="290" t="s">
        <v>732</v>
      </c>
      <c r="D12" t="s">
        <v>784</v>
      </c>
      <c r="E12">
        <v>0.93300000000000005</v>
      </c>
      <c r="F12">
        <v>4.0999999999999996</v>
      </c>
      <c r="G12">
        <v>63</v>
      </c>
      <c r="H12">
        <v>1711</v>
      </c>
      <c r="I12">
        <v>2.7</v>
      </c>
      <c r="J12" t="s">
        <v>375</v>
      </c>
      <c r="U12" s="16"/>
      <c r="V12" s="16" t="str">
        <f t="shared" ref="V12:AG12" si="0">CONCATENATE(V2," (n=",V10,")")</f>
        <v>Log Slash DF/HL, F/S (n=18)</v>
      </c>
      <c r="W12" s="16" t="str">
        <f t="shared" si="0"/>
        <v>Log Slash DF/HL, F (n=9)</v>
      </c>
      <c r="X12" s="16" t="str">
        <f t="shared" si="0"/>
        <v>Log Slash DF/HL, S (n=9)</v>
      </c>
      <c r="Y12" s="16" t="str">
        <f t="shared" si="0"/>
        <v>Log Slash HW, F/S (n=14)</v>
      </c>
      <c r="Z12" s="16" t="str">
        <f t="shared" si="0"/>
        <v>Log Slash HW, F (n=6)</v>
      </c>
      <c r="AA12" s="16" t="str">
        <f t="shared" si="0"/>
        <v>Log Slash HW, S (n=8)</v>
      </c>
      <c r="AB12" s="16" t="str">
        <f t="shared" si="0"/>
        <v>Log Slash Pine, F/S (n=6)</v>
      </c>
      <c r="AC12" s="16" t="str">
        <f t="shared" si="0"/>
        <v>Log Slash Pine, F (n=3)</v>
      </c>
      <c r="AD12" s="16" t="str">
        <f t="shared" si="0"/>
        <v>Log Slash Pine, S (n=3)</v>
      </c>
      <c r="AE12" s="16" t="str">
        <f t="shared" si="0"/>
        <v>Log Slash MC, F/S (n=6)</v>
      </c>
      <c r="AF12" s="16" t="str">
        <f t="shared" si="0"/>
        <v>Log Slash MC, F (n=3)</v>
      </c>
      <c r="AG12" s="16" t="str">
        <f t="shared" si="0"/>
        <v>Log Slash MC, S (n=3)</v>
      </c>
    </row>
    <row r="13" spans="1:33">
      <c r="A13" t="s">
        <v>399</v>
      </c>
      <c r="B13" s="290" t="s">
        <v>682</v>
      </c>
      <c r="C13" s="290" t="s">
        <v>732</v>
      </c>
      <c r="D13" t="s">
        <v>785</v>
      </c>
      <c r="E13">
        <v>0.8</v>
      </c>
      <c r="F13">
        <v>17.100000000000001</v>
      </c>
      <c r="G13">
        <v>198</v>
      </c>
      <c r="H13">
        <v>1469</v>
      </c>
      <c r="I13">
        <v>6.7</v>
      </c>
      <c r="J13" t="s">
        <v>376</v>
      </c>
      <c r="U13" t="s">
        <v>621</v>
      </c>
      <c r="V13" s="163">
        <f>+V7</f>
        <v>5.7750000000000004</v>
      </c>
      <c r="W13" s="163">
        <f t="shared" ref="W13:X13" si="1">+W7</f>
        <v>4.2</v>
      </c>
      <c r="X13" s="163">
        <f t="shared" si="1"/>
        <v>11.5</v>
      </c>
      <c r="Y13" s="163">
        <f>+Y7</f>
        <v>6.7750000000000004</v>
      </c>
      <c r="Z13" s="163">
        <f t="shared" ref="Z13:AA13" si="2">+Z7</f>
        <v>3.8499999999999996</v>
      </c>
      <c r="AA13" s="163">
        <f t="shared" si="2"/>
        <v>10.525</v>
      </c>
      <c r="AB13" s="163">
        <f>+AB7</f>
        <v>6.5</v>
      </c>
      <c r="AC13" s="163">
        <f t="shared" ref="AC13:AD13" si="3">+AC7</f>
        <v>3.9499999999999997</v>
      </c>
      <c r="AD13" s="163">
        <f t="shared" si="3"/>
        <v>15</v>
      </c>
      <c r="AE13" s="163">
        <f>+AE7</f>
        <v>5.4250000000000007</v>
      </c>
      <c r="AF13" s="163">
        <f t="shared" ref="AF13:AG13" si="4">+AF7</f>
        <v>4.45</v>
      </c>
      <c r="AG13" s="163">
        <f t="shared" si="4"/>
        <v>9.6</v>
      </c>
    </row>
    <row r="14" spans="1:33">
      <c r="A14" t="s">
        <v>399</v>
      </c>
      <c r="B14" s="290" t="s">
        <v>682</v>
      </c>
      <c r="C14" s="290" t="s">
        <v>732</v>
      </c>
      <c r="D14" t="s">
        <v>786</v>
      </c>
      <c r="E14">
        <v>0.77</v>
      </c>
      <c r="F14">
        <v>14</v>
      </c>
      <c r="G14">
        <v>231</v>
      </c>
      <c r="H14">
        <v>1413</v>
      </c>
      <c r="I14">
        <v>7.8</v>
      </c>
      <c r="J14" t="s">
        <v>376</v>
      </c>
      <c r="U14" t="s">
        <v>620</v>
      </c>
      <c r="V14" s="163">
        <f>+V6-V7</f>
        <v>6.0749999999999993</v>
      </c>
      <c r="W14" s="163">
        <f t="shared" ref="W14:X14" si="5">+W6-W7</f>
        <v>1.2999999999999998</v>
      </c>
      <c r="X14" s="163">
        <f t="shared" si="5"/>
        <v>2.1999999999999993</v>
      </c>
      <c r="Y14" s="163">
        <f>+Y6-Y7</f>
        <v>3.6749999999999989</v>
      </c>
      <c r="Z14" s="163">
        <f t="shared" ref="Z14:AA14" si="6">+Z6-Z7</f>
        <v>1.2000000000000002</v>
      </c>
      <c r="AA14" s="163">
        <f t="shared" si="6"/>
        <v>0.875</v>
      </c>
      <c r="AB14" s="163">
        <f>+AB6-AB7</f>
        <v>1.8000000000000007</v>
      </c>
      <c r="AC14" s="163">
        <f t="shared" ref="AC14:AD14" si="7">+AC6-AC7</f>
        <v>2.35</v>
      </c>
      <c r="AD14" s="163">
        <f t="shared" si="7"/>
        <v>5.5</v>
      </c>
      <c r="AE14" s="163">
        <f>+AE6-AE7</f>
        <v>1.6749999999999989</v>
      </c>
      <c r="AF14" s="163">
        <f t="shared" ref="AF14:AG14" si="8">+AF6-AF7</f>
        <v>0.95000000000000018</v>
      </c>
      <c r="AG14" s="163">
        <f t="shared" si="8"/>
        <v>0.90000000000000036</v>
      </c>
    </row>
    <row r="15" spans="1:33">
      <c r="A15" t="s">
        <v>399</v>
      </c>
      <c r="B15" s="290" t="s">
        <v>682</v>
      </c>
      <c r="C15" s="290" t="s">
        <v>732</v>
      </c>
      <c r="D15" t="s">
        <v>787</v>
      </c>
      <c r="E15">
        <v>0.78400000000000003</v>
      </c>
      <c r="F15">
        <v>13.7</v>
      </c>
      <c r="G15">
        <v>211</v>
      </c>
      <c r="H15">
        <v>1439</v>
      </c>
      <c r="I15">
        <v>7.2</v>
      </c>
      <c r="J15" t="s">
        <v>376</v>
      </c>
      <c r="U15" t="s">
        <v>622</v>
      </c>
      <c r="V15" s="163">
        <f>+V8-V6</f>
        <v>2.0750000000000011</v>
      </c>
      <c r="W15" s="163">
        <f t="shared" ref="W15:X15" si="9">+W8-W6</f>
        <v>6.6999999999999993</v>
      </c>
      <c r="X15" s="163">
        <f t="shared" si="9"/>
        <v>0.30000000000000071</v>
      </c>
      <c r="Y15" s="163">
        <f>+Y8-Y6</f>
        <v>2.3000000000000007</v>
      </c>
      <c r="Z15" s="163">
        <f t="shared" ref="Z15:AA15" si="10">+Z8-Z6</f>
        <v>3.1499999999999995</v>
      </c>
      <c r="AA15" s="163">
        <f t="shared" si="10"/>
        <v>3</v>
      </c>
      <c r="AB15" s="163">
        <f>+AB8-AB6</f>
        <v>9.4499999999999993</v>
      </c>
      <c r="AC15" s="163">
        <f t="shared" ref="AC15:AD15" si="11">+AC8-AC6</f>
        <v>0.39999999999999947</v>
      </c>
      <c r="AD15" s="163">
        <f t="shared" si="11"/>
        <v>0.44999999999999929</v>
      </c>
      <c r="AE15" s="163">
        <f>+AE8-AE6</f>
        <v>2.9500000000000011</v>
      </c>
      <c r="AF15" s="163">
        <f t="shared" ref="AF15:AG15" si="12">+AF8-AF6</f>
        <v>4.9999999999999822E-2</v>
      </c>
      <c r="AG15" s="163">
        <f t="shared" si="12"/>
        <v>2.8499999999999996</v>
      </c>
    </row>
    <row r="16" spans="1:33">
      <c r="A16" t="s">
        <v>399</v>
      </c>
      <c r="B16" s="290" t="s">
        <v>682</v>
      </c>
      <c r="C16" s="290" t="s">
        <v>732</v>
      </c>
      <c r="D16" t="s">
        <v>788</v>
      </c>
      <c r="E16">
        <v>0.64300000000000002</v>
      </c>
      <c r="G16">
        <v>358</v>
      </c>
      <c r="H16">
        <v>1180</v>
      </c>
      <c r="I16">
        <v>1.8</v>
      </c>
      <c r="J16" t="s">
        <v>376</v>
      </c>
      <c r="U16" t="s">
        <v>618</v>
      </c>
      <c r="V16" s="163">
        <f>+V7-V4</f>
        <v>4.5750000000000002</v>
      </c>
      <c r="W16" s="163">
        <f t="shared" ref="W16:X16" si="13">+W7-W4</f>
        <v>3</v>
      </c>
      <c r="X16" s="163">
        <f t="shared" si="13"/>
        <v>2.5999999999999996</v>
      </c>
      <c r="Y16" s="163">
        <f>+Y7-Y4</f>
        <v>5.6750000000000007</v>
      </c>
      <c r="Z16" s="163">
        <f t="shared" ref="Z16:AA16" si="14">+Z7-Z4</f>
        <v>2.7499999999999996</v>
      </c>
      <c r="AA16" s="163">
        <f t="shared" si="14"/>
        <v>1.7249999999999996</v>
      </c>
      <c r="AB16" s="163">
        <f>+AB7-AB4</f>
        <v>4.9000000000000004</v>
      </c>
      <c r="AC16" s="163">
        <f t="shared" ref="AC16:AD16" si="15">+AC7-AC4</f>
        <v>2.3499999999999996</v>
      </c>
      <c r="AD16" s="163">
        <f t="shared" si="15"/>
        <v>5.5</v>
      </c>
      <c r="AE16" s="163">
        <f>+AE7-AE4</f>
        <v>1.9250000000000007</v>
      </c>
      <c r="AF16" s="163">
        <f t="shared" ref="AF16:AG16" si="16">+AF7-AF4</f>
        <v>0.95000000000000018</v>
      </c>
      <c r="AG16" s="163">
        <f t="shared" si="16"/>
        <v>0.90000000000000036</v>
      </c>
    </row>
    <row r="17" spans="1:33">
      <c r="A17" t="s">
        <v>399</v>
      </c>
      <c r="B17" s="290" t="s">
        <v>682</v>
      </c>
      <c r="C17" s="290" t="s">
        <v>732</v>
      </c>
      <c r="D17" t="s">
        <v>789</v>
      </c>
      <c r="E17">
        <v>0.81399999999999995</v>
      </c>
      <c r="G17">
        <v>140</v>
      </c>
      <c r="H17">
        <v>1494</v>
      </c>
      <c r="J17" t="s">
        <v>376</v>
      </c>
      <c r="U17" t="s">
        <v>619</v>
      </c>
      <c r="V17" s="163">
        <f>+V5-V8</f>
        <v>3.1750000000000007</v>
      </c>
      <c r="W17" s="163">
        <f t="shared" ref="W17:X17" si="17">+W5-W8</f>
        <v>3.7000000000000011</v>
      </c>
      <c r="X17" s="163">
        <f t="shared" si="17"/>
        <v>3.1000000000000014</v>
      </c>
      <c r="Y17" s="163">
        <f>+Y5-Y8</f>
        <v>20.950000000000003</v>
      </c>
      <c r="Z17" s="163">
        <f t="shared" ref="Z17:AA17" si="18">+Z5-Z8</f>
        <v>4.8000000000000007</v>
      </c>
      <c r="AA17" s="163">
        <f t="shared" si="18"/>
        <v>19.300000000000004</v>
      </c>
      <c r="AB17" s="163">
        <f>+AB5-AB8</f>
        <v>3.6499999999999986</v>
      </c>
      <c r="AC17" s="163">
        <f t="shared" ref="AC17:AD17" si="19">+AC5-AC8</f>
        <v>0.40000000000000036</v>
      </c>
      <c r="AD17" s="163">
        <f t="shared" si="19"/>
        <v>0.44999999999999929</v>
      </c>
      <c r="AE17" s="163">
        <f>+AE5-AE8</f>
        <v>6.1499999999999986</v>
      </c>
      <c r="AF17" s="163">
        <f t="shared" ref="AF17:AG17" si="20">+AF5-AF8</f>
        <v>4.9999999999999822E-2</v>
      </c>
      <c r="AG17" s="163">
        <f t="shared" si="20"/>
        <v>2.8499999999999996</v>
      </c>
    </row>
    <row r="18" spans="1:33">
      <c r="A18" t="s">
        <v>399</v>
      </c>
      <c r="B18" s="290" t="s">
        <v>682</v>
      </c>
      <c r="C18" s="290" t="s">
        <v>732</v>
      </c>
      <c r="D18" t="s">
        <v>790</v>
      </c>
      <c r="E18">
        <v>0.79400000000000004</v>
      </c>
      <c r="F18">
        <v>11.5</v>
      </c>
      <c r="G18">
        <v>197</v>
      </c>
      <c r="H18">
        <v>1456</v>
      </c>
      <c r="I18">
        <v>4.5999999999999996</v>
      </c>
      <c r="J18" t="s">
        <v>376</v>
      </c>
    </row>
    <row r="19" spans="1:33">
      <c r="A19" t="s">
        <v>399</v>
      </c>
      <c r="B19" s="290" t="s">
        <v>682</v>
      </c>
      <c r="C19" s="290" t="s">
        <v>732</v>
      </c>
      <c r="D19" t="s">
        <v>791</v>
      </c>
      <c r="E19">
        <v>0.77500000000000002</v>
      </c>
      <c r="F19">
        <v>14.8</v>
      </c>
      <c r="G19">
        <v>215</v>
      </c>
      <c r="H19">
        <v>1423</v>
      </c>
      <c r="I19">
        <v>10.5</v>
      </c>
      <c r="J19" t="s">
        <v>376</v>
      </c>
      <c r="P19" s="19" t="s">
        <v>403</v>
      </c>
      <c r="Q19" s="19" t="s">
        <v>397</v>
      </c>
      <c r="R19" s="19" t="s">
        <v>368</v>
      </c>
      <c r="S19" s="19" t="s">
        <v>398</v>
      </c>
    </row>
    <row r="20" spans="1:33">
      <c r="A20" t="s">
        <v>399</v>
      </c>
      <c r="B20" s="290" t="s">
        <v>682</v>
      </c>
      <c r="C20" s="290" t="s">
        <v>732</v>
      </c>
      <c r="D20" t="s">
        <v>792</v>
      </c>
      <c r="E20">
        <v>0.78900000000000003</v>
      </c>
      <c r="F20">
        <v>12.5</v>
      </c>
      <c r="G20">
        <v>214</v>
      </c>
      <c r="H20">
        <v>1448</v>
      </c>
      <c r="I20">
        <v>7.7</v>
      </c>
      <c r="J20" t="s">
        <v>376</v>
      </c>
      <c r="P20" s="19" t="s">
        <v>399</v>
      </c>
      <c r="Q20" s="20">
        <v>1.2</v>
      </c>
      <c r="R20" s="21">
        <v>10.47037037037037</v>
      </c>
      <c r="S20" s="20">
        <v>17.100000000000001</v>
      </c>
    </row>
    <row r="21" spans="1:33">
      <c r="A21" t="s">
        <v>399</v>
      </c>
      <c r="B21" s="290" t="s">
        <v>682</v>
      </c>
      <c r="C21" s="290" t="s">
        <v>732</v>
      </c>
      <c r="D21" t="s">
        <v>793</v>
      </c>
      <c r="E21">
        <v>0.77500000000000002</v>
      </c>
      <c r="F21">
        <v>14</v>
      </c>
      <c r="G21">
        <v>222</v>
      </c>
      <c r="H21">
        <v>1422</v>
      </c>
      <c r="I21">
        <v>8</v>
      </c>
      <c r="J21" t="s">
        <v>376</v>
      </c>
      <c r="P21" s="19" t="s">
        <v>45</v>
      </c>
      <c r="Q21" s="20">
        <v>1.1000000000000001</v>
      </c>
      <c r="R21" s="21">
        <v>11.009090909090913</v>
      </c>
      <c r="S21" s="20">
        <v>33.700000000000003</v>
      </c>
    </row>
    <row r="22" spans="1:33">
      <c r="A22" t="s">
        <v>399</v>
      </c>
      <c r="B22" s="290" t="s">
        <v>682</v>
      </c>
      <c r="C22" s="290" t="s">
        <v>732</v>
      </c>
      <c r="D22" t="s">
        <v>794</v>
      </c>
      <c r="E22">
        <v>0.73</v>
      </c>
      <c r="F22">
        <v>8.9</v>
      </c>
      <c r="G22">
        <v>289</v>
      </c>
      <c r="H22">
        <v>1339</v>
      </c>
      <c r="I22">
        <v>6.6</v>
      </c>
      <c r="J22" t="s">
        <v>376</v>
      </c>
      <c r="P22" s="19" t="s">
        <v>400</v>
      </c>
      <c r="Q22" s="20">
        <v>1.6</v>
      </c>
      <c r="R22" s="21">
        <v>11.044444444444444</v>
      </c>
      <c r="S22" s="20">
        <v>21.4</v>
      </c>
    </row>
    <row r="23" spans="1:33">
      <c r="A23" t="s">
        <v>399</v>
      </c>
      <c r="B23" s="290" t="s">
        <v>682</v>
      </c>
      <c r="C23" s="290" t="s">
        <v>732</v>
      </c>
      <c r="D23" t="s">
        <v>795</v>
      </c>
      <c r="E23">
        <v>0.72899999999999998</v>
      </c>
      <c r="F23">
        <v>11.1</v>
      </c>
      <c r="G23">
        <v>271</v>
      </c>
      <c r="H23">
        <v>1338</v>
      </c>
      <c r="I23">
        <v>9.1</v>
      </c>
      <c r="J23" t="s">
        <v>376</v>
      </c>
      <c r="P23" s="19" t="s">
        <v>401</v>
      </c>
      <c r="Q23" s="20">
        <v>3.5</v>
      </c>
      <c r="R23" s="21">
        <v>8.6777777777777771</v>
      </c>
      <c r="S23" s="20">
        <v>16.2</v>
      </c>
    </row>
    <row r="24" spans="1:33">
      <c r="A24" t="s">
        <v>399</v>
      </c>
      <c r="B24" s="290" t="s">
        <v>682</v>
      </c>
      <c r="C24" s="290" t="s">
        <v>732</v>
      </c>
      <c r="D24" t="s">
        <v>797</v>
      </c>
      <c r="E24">
        <v>0.83</v>
      </c>
      <c r="F24">
        <v>16</v>
      </c>
      <c r="G24">
        <v>169</v>
      </c>
      <c r="H24">
        <v>1522</v>
      </c>
      <c r="I24">
        <v>5</v>
      </c>
      <c r="J24" t="s">
        <v>483</v>
      </c>
      <c r="P24" s="22" t="s">
        <v>404</v>
      </c>
      <c r="Q24" s="20">
        <v>1.1000000000000001</v>
      </c>
      <c r="R24" s="21">
        <v>10.483582089552241</v>
      </c>
      <c r="S24" s="20">
        <v>33.700000000000003</v>
      </c>
    </row>
    <row r="25" spans="1:33">
      <c r="A25" t="s">
        <v>399</v>
      </c>
      <c r="B25" s="290" t="s">
        <v>682</v>
      </c>
      <c r="C25" s="290" t="s">
        <v>732</v>
      </c>
      <c r="D25" t="s">
        <v>796</v>
      </c>
      <c r="E25">
        <v>0.81299999999999994</v>
      </c>
      <c r="F25">
        <v>15</v>
      </c>
      <c r="G25">
        <v>182</v>
      </c>
      <c r="H25">
        <v>1492</v>
      </c>
      <c r="I25">
        <v>7</v>
      </c>
      <c r="J25" t="s">
        <v>483</v>
      </c>
    </row>
    <row r="26" spans="1:33">
      <c r="A26" t="s">
        <v>399</v>
      </c>
      <c r="B26" s="290" t="s">
        <v>682</v>
      </c>
      <c r="C26" s="290" t="s">
        <v>732</v>
      </c>
      <c r="D26" t="s">
        <v>798</v>
      </c>
      <c r="E26">
        <v>0.81599999999999995</v>
      </c>
      <c r="F26">
        <v>13</v>
      </c>
      <c r="G26">
        <v>179</v>
      </c>
      <c r="H26">
        <v>1497</v>
      </c>
      <c r="I26">
        <v>6</v>
      </c>
      <c r="J26" t="s">
        <v>483</v>
      </c>
    </row>
    <row r="27" spans="1:33">
      <c r="A27" t="s">
        <v>399</v>
      </c>
      <c r="B27" s="290" t="s">
        <v>682</v>
      </c>
      <c r="C27" s="290" t="s">
        <v>732</v>
      </c>
      <c r="D27" t="s">
        <v>799</v>
      </c>
      <c r="E27">
        <v>0.85</v>
      </c>
      <c r="F27">
        <v>9</v>
      </c>
      <c r="G27">
        <v>142</v>
      </c>
      <c r="H27">
        <v>1560</v>
      </c>
      <c r="I27">
        <v>4</v>
      </c>
      <c r="J27" t="s">
        <v>483</v>
      </c>
    </row>
    <row r="28" spans="1:33">
      <c r="A28" t="s">
        <v>399</v>
      </c>
      <c r="B28" s="290" t="s">
        <v>682</v>
      </c>
      <c r="C28" s="290" t="s">
        <v>732</v>
      </c>
      <c r="D28" t="s">
        <v>800</v>
      </c>
      <c r="E28">
        <v>0.80500000000000005</v>
      </c>
      <c r="F28">
        <v>13</v>
      </c>
      <c r="G28">
        <v>186</v>
      </c>
      <c r="H28">
        <v>1478</v>
      </c>
      <c r="I28">
        <v>9</v>
      </c>
      <c r="J28" t="s">
        <v>483</v>
      </c>
    </row>
    <row r="29" spans="1:33">
      <c r="A29" t="s">
        <v>399</v>
      </c>
      <c r="B29" s="290" t="s">
        <v>682</v>
      </c>
      <c r="C29" s="290" t="s">
        <v>732</v>
      </c>
      <c r="D29" t="s">
        <v>801</v>
      </c>
      <c r="E29">
        <v>0.84099999999999997</v>
      </c>
      <c r="F29">
        <v>10</v>
      </c>
      <c r="G29">
        <v>160</v>
      </c>
      <c r="H29">
        <v>1544</v>
      </c>
      <c r="I29">
        <v>6</v>
      </c>
      <c r="J29" t="s">
        <v>483</v>
      </c>
    </row>
    <row r="30" spans="1:33">
      <c r="A30" t="s">
        <v>399</v>
      </c>
      <c r="B30" s="290" t="s">
        <v>682</v>
      </c>
      <c r="C30" s="290" t="s">
        <v>732</v>
      </c>
      <c r="D30" t="s">
        <v>802</v>
      </c>
      <c r="E30">
        <v>0.82199999999999995</v>
      </c>
      <c r="F30">
        <v>11</v>
      </c>
      <c r="G30">
        <v>176</v>
      </c>
      <c r="H30">
        <v>1508</v>
      </c>
      <c r="I30">
        <v>6</v>
      </c>
      <c r="J30" t="s">
        <v>483</v>
      </c>
      <c r="K30">
        <f>MIN($F$33:$F$56)</f>
        <v>1.1000000000000001</v>
      </c>
      <c r="L30" s="17">
        <f>AVERAGE($F$33:$F$56)</f>
        <v>11.009090909090913</v>
      </c>
      <c r="M30">
        <f>MAX($F$33:$F$56)</f>
        <v>33.700000000000003</v>
      </c>
    </row>
    <row r="31" spans="1:33">
      <c r="A31" t="s">
        <v>399</v>
      </c>
      <c r="B31" s="290" t="s">
        <v>682</v>
      </c>
      <c r="C31" s="290" t="s">
        <v>732</v>
      </c>
      <c r="D31" t="s">
        <v>803</v>
      </c>
      <c r="E31">
        <v>0.93500000000000005</v>
      </c>
      <c r="F31">
        <v>4</v>
      </c>
      <c r="G31">
        <v>63</v>
      </c>
      <c r="H31">
        <v>1716</v>
      </c>
      <c r="I31">
        <v>2</v>
      </c>
      <c r="J31" t="s">
        <v>483</v>
      </c>
    </row>
    <row r="32" spans="1:33">
      <c r="A32" t="s">
        <v>399</v>
      </c>
      <c r="B32" s="290" t="s">
        <v>682</v>
      </c>
      <c r="C32" s="290" t="s">
        <v>732</v>
      </c>
      <c r="D32" t="s">
        <v>804</v>
      </c>
      <c r="E32">
        <v>0.84599999999999997</v>
      </c>
      <c r="F32">
        <v>7</v>
      </c>
      <c r="G32">
        <v>151</v>
      </c>
      <c r="H32">
        <v>1553</v>
      </c>
      <c r="I32">
        <v>5</v>
      </c>
      <c r="J32" t="s">
        <v>483</v>
      </c>
    </row>
    <row r="33" spans="1:10">
      <c r="A33" t="s">
        <v>45</v>
      </c>
      <c r="B33" s="290" t="s">
        <v>701</v>
      </c>
      <c r="C33" s="290" t="s">
        <v>734</v>
      </c>
      <c r="D33" t="s">
        <v>808</v>
      </c>
      <c r="E33">
        <v>0.94299999999999995</v>
      </c>
      <c r="F33">
        <v>3.8</v>
      </c>
      <c r="G33">
        <v>29</v>
      </c>
      <c r="H33">
        <v>1730</v>
      </c>
      <c r="I33">
        <v>1.2</v>
      </c>
      <c r="J33" t="s">
        <v>375</v>
      </c>
    </row>
    <row r="34" spans="1:10">
      <c r="A34" t="s">
        <v>45</v>
      </c>
      <c r="B34" s="290" t="s">
        <v>701</v>
      </c>
      <c r="C34" s="290" t="s">
        <v>734</v>
      </c>
      <c r="D34" t="s">
        <v>809</v>
      </c>
      <c r="E34">
        <v>0.90900000000000003</v>
      </c>
      <c r="F34">
        <v>8.9</v>
      </c>
      <c r="G34">
        <v>48</v>
      </c>
      <c r="H34">
        <v>1668</v>
      </c>
      <c r="I34">
        <v>2</v>
      </c>
      <c r="J34" t="s">
        <v>375</v>
      </c>
    </row>
    <row r="35" spans="1:10">
      <c r="A35" t="s">
        <v>45</v>
      </c>
      <c r="B35" s="290" t="s">
        <v>701</v>
      </c>
      <c r="C35" s="290" t="s">
        <v>734</v>
      </c>
      <c r="D35" t="s">
        <v>810</v>
      </c>
      <c r="E35">
        <v>0.94599999999999995</v>
      </c>
      <c r="F35">
        <v>4</v>
      </c>
      <c r="G35">
        <v>30</v>
      </c>
      <c r="H35">
        <v>1736</v>
      </c>
      <c r="I35">
        <v>1.1000000000000001</v>
      </c>
      <c r="J35" t="s">
        <v>375</v>
      </c>
    </row>
    <row r="36" spans="1:10">
      <c r="A36" t="s">
        <v>45</v>
      </c>
      <c r="B36" s="290" t="s">
        <v>701</v>
      </c>
      <c r="C36" s="290" t="s">
        <v>734</v>
      </c>
      <c r="D36" t="s">
        <v>811</v>
      </c>
      <c r="E36">
        <v>0.94</v>
      </c>
      <c r="F36">
        <v>1.1000000000000001</v>
      </c>
      <c r="G36">
        <v>33</v>
      </c>
      <c r="H36">
        <v>1725</v>
      </c>
      <c r="I36">
        <v>1.3</v>
      </c>
      <c r="J36" t="s">
        <v>375</v>
      </c>
    </row>
    <row r="37" spans="1:10">
      <c r="A37" t="s">
        <v>45</v>
      </c>
      <c r="B37" s="290" t="s">
        <v>701</v>
      </c>
      <c r="C37" s="290" t="s">
        <v>734</v>
      </c>
      <c r="D37" t="s">
        <v>812</v>
      </c>
      <c r="E37">
        <v>0.91200000000000003</v>
      </c>
      <c r="F37">
        <v>6.1</v>
      </c>
      <c r="G37">
        <v>58</v>
      </c>
      <c r="H37">
        <v>1674</v>
      </c>
      <c r="I37">
        <v>3</v>
      </c>
      <c r="J37" t="s">
        <v>375</v>
      </c>
    </row>
    <row r="38" spans="1:10">
      <c r="A38" t="s">
        <v>45</v>
      </c>
      <c r="B38" s="290" t="s">
        <v>701</v>
      </c>
      <c r="C38" s="290" t="s">
        <v>734</v>
      </c>
      <c r="D38" t="s">
        <v>813</v>
      </c>
      <c r="E38">
        <v>0.88700000000000001</v>
      </c>
      <c r="F38">
        <v>13</v>
      </c>
      <c r="G38">
        <v>71</v>
      </c>
      <c r="H38">
        <v>1627</v>
      </c>
      <c r="I38">
        <v>3.3</v>
      </c>
      <c r="J38" t="s">
        <v>375</v>
      </c>
    </row>
    <row r="39" spans="1:10">
      <c r="A39" t="s">
        <v>45</v>
      </c>
      <c r="B39" s="290" t="s">
        <v>701</v>
      </c>
      <c r="C39" s="290" t="s">
        <v>734</v>
      </c>
      <c r="D39" t="s">
        <v>814</v>
      </c>
      <c r="E39">
        <v>0.91900000000000004</v>
      </c>
      <c r="G39">
        <v>58</v>
      </c>
      <c r="H39">
        <v>1687</v>
      </c>
      <c r="I39">
        <v>3.2</v>
      </c>
      <c r="J39" t="s">
        <v>375</v>
      </c>
    </row>
    <row r="40" spans="1:10">
      <c r="A40" t="s">
        <v>45</v>
      </c>
      <c r="B40" s="290" t="s">
        <v>701</v>
      </c>
      <c r="C40" s="290" t="s">
        <v>734</v>
      </c>
      <c r="D40" t="s">
        <v>815</v>
      </c>
      <c r="E40">
        <v>0.93200000000000005</v>
      </c>
      <c r="G40">
        <v>39</v>
      </c>
      <c r="H40">
        <v>1710</v>
      </c>
      <c r="I40">
        <v>2.1</v>
      </c>
      <c r="J40" t="s">
        <v>375</v>
      </c>
    </row>
    <row r="41" spans="1:10">
      <c r="A41" t="s">
        <v>45</v>
      </c>
      <c r="B41" s="290" t="s">
        <v>701</v>
      </c>
      <c r="C41" s="290" t="s">
        <v>734</v>
      </c>
      <c r="D41" t="s">
        <v>816</v>
      </c>
      <c r="E41">
        <v>0.79900000000000004</v>
      </c>
      <c r="F41">
        <v>10.3</v>
      </c>
      <c r="G41">
        <v>170</v>
      </c>
      <c r="H41">
        <v>1466</v>
      </c>
      <c r="I41">
        <v>8.6</v>
      </c>
      <c r="J41" t="s">
        <v>376</v>
      </c>
    </row>
    <row r="42" spans="1:10">
      <c r="A42" t="s">
        <v>45</v>
      </c>
      <c r="B42" s="290" t="s">
        <v>701</v>
      </c>
      <c r="C42" s="290" t="s">
        <v>734</v>
      </c>
      <c r="D42" t="s">
        <v>817</v>
      </c>
      <c r="E42">
        <v>0.81100000000000005</v>
      </c>
      <c r="F42">
        <v>10.6</v>
      </c>
      <c r="G42">
        <v>152</v>
      </c>
      <c r="H42">
        <v>1488</v>
      </c>
      <c r="I42">
        <v>6.2</v>
      </c>
      <c r="J42" t="s">
        <v>376</v>
      </c>
    </row>
    <row r="43" spans="1:10">
      <c r="A43" t="s">
        <v>45</v>
      </c>
      <c r="B43" s="290" t="s">
        <v>701</v>
      </c>
      <c r="C43" s="290" t="s">
        <v>734</v>
      </c>
      <c r="D43" t="s">
        <v>818</v>
      </c>
      <c r="E43">
        <v>0.8</v>
      </c>
      <c r="F43">
        <v>14</v>
      </c>
      <c r="G43">
        <v>160</v>
      </c>
      <c r="H43">
        <v>1468</v>
      </c>
      <c r="I43">
        <v>10</v>
      </c>
      <c r="J43" t="s">
        <v>376</v>
      </c>
    </row>
    <row r="44" spans="1:10">
      <c r="A44" t="s">
        <v>45</v>
      </c>
      <c r="B44" s="290" t="s">
        <v>701</v>
      </c>
      <c r="C44" s="290" t="s">
        <v>734</v>
      </c>
      <c r="D44" t="s">
        <v>819</v>
      </c>
      <c r="E44">
        <v>0.8</v>
      </c>
      <c r="F44">
        <v>12</v>
      </c>
      <c r="G44">
        <v>165</v>
      </c>
      <c r="H44">
        <v>1468</v>
      </c>
      <c r="I44">
        <v>8.8000000000000007</v>
      </c>
      <c r="J44" t="s">
        <v>376</v>
      </c>
    </row>
    <row r="45" spans="1:10">
      <c r="A45" t="s">
        <v>45</v>
      </c>
      <c r="B45" s="290" t="s">
        <v>701</v>
      </c>
      <c r="C45" s="290" t="s">
        <v>734</v>
      </c>
      <c r="D45" t="s">
        <v>820</v>
      </c>
      <c r="E45">
        <v>0.81200000000000006</v>
      </c>
      <c r="F45">
        <v>15.6</v>
      </c>
      <c r="G45">
        <v>148</v>
      </c>
      <c r="H45">
        <v>1489</v>
      </c>
      <c r="I45">
        <v>7.9</v>
      </c>
      <c r="J45" t="s">
        <v>376</v>
      </c>
    </row>
    <row r="46" spans="1:10">
      <c r="A46" t="s">
        <v>45</v>
      </c>
      <c r="B46" s="290" t="s">
        <v>701</v>
      </c>
      <c r="C46" s="290" t="s">
        <v>734</v>
      </c>
      <c r="D46" t="s">
        <v>821</v>
      </c>
      <c r="E46" s="18">
        <v>0.59899999999999998</v>
      </c>
      <c r="F46" s="18">
        <v>33.700000000000003</v>
      </c>
      <c r="G46" s="18">
        <v>326</v>
      </c>
      <c r="H46" s="18">
        <v>1098</v>
      </c>
      <c r="I46" s="18">
        <v>18.5</v>
      </c>
      <c r="J46" t="s">
        <v>376</v>
      </c>
    </row>
    <row r="47" spans="1:10">
      <c r="A47" t="s">
        <v>45</v>
      </c>
      <c r="B47" s="290" t="s">
        <v>701</v>
      </c>
      <c r="C47" s="290" t="s">
        <v>734</v>
      </c>
      <c r="D47" t="s">
        <v>822</v>
      </c>
      <c r="E47">
        <v>0.79900000000000004</v>
      </c>
      <c r="F47">
        <v>8.8000000000000007</v>
      </c>
      <c r="G47">
        <v>167</v>
      </c>
      <c r="H47">
        <v>1465</v>
      </c>
      <c r="I47">
        <v>9.3000000000000007</v>
      </c>
      <c r="J47" t="s">
        <v>376</v>
      </c>
    </row>
    <row r="48" spans="1:10">
      <c r="A48" t="s">
        <v>45</v>
      </c>
      <c r="B48" s="290" t="s">
        <v>701</v>
      </c>
      <c r="C48" s="290" t="s">
        <v>734</v>
      </c>
      <c r="D48" t="s">
        <v>823</v>
      </c>
      <c r="E48">
        <v>0.79500000000000004</v>
      </c>
      <c r="F48">
        <v>10.8</v>
      </c>
      <c r="G48">
        <v>176</v>
      </c>
      <c r="H48">
        <v>1460</v>
      </c>
      <c r="I48">
        <v>9.1999999999999993</v>
      </c>
      <c r="J48" t="s">
        <v>376</v>
      </c>
    </row>
    <row r="49" spans="1:13">
      <c r="A49" t="s">
        <v>45</v>
      </c>
      <c r="B49" s="290" t="s">
        <v>701</v>
      </c>
      <c r="C49" s="290" t="s">
        <v>734</v>
      </c>
      <c r="D49" t="s">
        <v>824</v>
      </c>
      <c r="E49">
        <v>0.81599999999999995</v>
      </c>
      <c r="F49">
        <v>9.5</v>
      </c>
      <c r="G49">
        <v>153</v>
      </c>
      <c r="H49">
        <v>1498</v>
      </c>
      <c r="I49">
        <v>7.7</v>
      </c>
      <c r="J49" t="s">
        <v>483</v>
      </c>
    </row>
    <row r="50" spans="1:13">
      <c r="A50" t="s">
        <v>45</v>
      </c>
      <c r="B50" s="290" t="s">
        <v>701</v>
      </c>
      <c r="C50" s="290" t="s">
        <v>734</v>
      </c>
      <c r="D50" t="s">
        <v>825</v>
      </c>
      <c r="E50">
        <v>0.81699999999999995</v>
      </c>
      <c r="F50">
        <v>10.5</v>
      </c>
      <c r="G50">
        <v>146</v>
      </c>
      <c r="H50">
        <v>1498</v>
      </c>
      <c r="I50">
        <v>5.9</v>
      </c>
      <c r="J50" t="s">
        <v>483</v>
      </c>
    </row>
    <row r="51" spans="1:13">
      <c r="A51" t="s">
        <v>45</v>
      </c>
      <c r="B51" s="290" t="s">
        <v>701</v>
      </c>
      <c r="C51" s="290" t="s">
        <v>734</v>
      </c>
      <c r="D51" t="s">
        <v>826</v>
      </c>
      <c r="E51">
        <v>0.86399999999999999</v>
      </c>
      <c r="F51">
        <v>9.6</v>
      </c>
      <c r="G51">
        <v>103</v>
      </c>
      <c r="H51">
        <v>1586</v>
      </c>
      <c r="I51">
        <v>6.1</v>
      </c>
      <c r="J51" t="s">
        <v>483</v>
      </c>
    </row>
    <row r="52" spans="1:13">
      <c r="A52" t="s">
        <v>45</v>
      </c>
      <c r="B52" s="290" t="s">
        <v>701</v>
      </c>
      <c r="C52" s="290" t="s">
        <v>734</v>
      </c>
      <c r="D52" t="s">
        <v>827</v>
      </c>
      <c r="E52">
        <v>0.84099999999999997</v>
      </c>
      <c r="F52">
        <v>8.8000000000000007</v>
      </c>
      <c r="G52">
        <v>127</v>
      </c>
      <c r="H52">
        <v>1543</v>
      </c>
      <c r="I52">
        <v>6.6</v>
      </c>
      <c r="J52" t="s">
        <v>483</v>
      </c>
    </row>
    <row r="53" spans="1:13">
      <c r="A53" t="s">
        <v>45</v>
      </c>
      <c r="B53" s="290" t="s">
        <v>701</v>
      </c>
      <c r="C53" s="290" t="s">
        <v>734</v>
      </c>
      <c r="D53" t="s">
        <v>828</v>
      </c>
      <c r="E53">
        <v>0.84</v>
      </c>
      <c r="F53">
        <v>13</v>
      </c>
      <c r="G53">
        <v>123</v>
      </c>
      <c r="H53">
        <v>1541</v>
      </c>
      <c r="I53">
        <v>6.6</v>
      </c>
      <c r="J53" t="s">
        <v>483</v>
      </c>
    </row>
    <row r="54" spans="1:13">
      <c r="A54" t="s">
        <v>45</v>
      </c>
      <c r="B54" s="290" t="s">
        <v>701</v>
      </c>
      <c r="C54" s="290" t="s">
        <v>734</v>
      </c>
      <c r="D54" t="s">
        <v>829</v>
      </c>
      <c r="E54">
        <v>0.81</v>
      </c>
      <c r="F54">
        <v>18.5</v>
      </c>
      <c r="G54">
        <v>139</v>
      </c>
      <c r="H54">
        <v>1486</v>
      </c>
      <c r="I54">
        <v>7.4</v>
      </c>
      <c r="J54" t="s">
        <v>483</v>
      </c>
      <c r="K54">
        <f>MIN($F$57:$F$65)</f>
        <v>1.6</v>
      </c>
      <c r="L54" s="17">
        <f>AVERAGE($F$57:$F$65)</f>
        <v>11.044444444444444</v>
      </c>
      <c r="M54">
        <f>MAX($F$57:$F$65)</f>
        <v>21.4</v>
      </c>
    </row>
    <row r="55" spans="1:13">
      <c r="A55" t="s">
        <v>45</v>
      </c>
      <c r="B55" s="290" t="s">
        <v>701</v>
      </c>
      <c r="C55" s="290" t="s">
        <v>734</v>
      </c>
      <c r="D55" t="s">
        <v>830</v>
      </c>
      <c r="E55">
        <v>0.88100000000000001</v>
      </c>
      <c r="F55">
        <v>8.8000000000000007</v>
      </c>
      <c r="G55">
        <v>93</v>
      </c>
      <c r="H55">
        <v>1617</v>
      </c>
      <c r="I55">
        <v>5.2</v>
      </c>
      <c r="J55" t="s">
        <v>483</v>
      </c>
    </row>
    <row r="56" spans="1:13">
      <c r="A56" t="s">
        <v>45</v>
      </c>
      <c r="B56" s="290" t="s">
        <v>701</v>
      </c>
      <c r="C56" s="290" t="s">
        <v>734</v>
      </c>
      <c r="D56" t="s">
        <v>831</v>
      </c>
      <c r="E56">
        <v>0.82899999999999996</v>
      </c>
      <c r="F56">
        <v>10.8</v>
      </c>
      <c r="G56">
        <v>142</v>
      </c>
      <c r="H56">
        <v>1522</v>
      </c>
      <c r="I56">
        <v>7.4</v>
      </c>
      <c r="J56" t="s">
        <v>483</v>
      </c>
    </row>
    <row r="57" spans="1:13">
      <c r="A57" t="s">
        <v>400</v>
      </c>
      <c r="B57" s="290" t="s">
        <v>682</v>
      </c>
      <c r="C57" s="290" t="s">
        <v>733</v>
      </c>
      <c r="D57" t="s">
        <v>832</v>
      </c>
      <c r="E57">
        <v>0.91400000000000003</v>
      </c>
      <c r="F57">
        <v>7.1</v>
      </c>
      <c r="G57">
        <v>58</v>
      </c>
      <c r="H57">
        <v>1677</v>
      </c>
      <c r="I57">
        <v>1.8</v>
      </c>
      <c r="J57" t="s">
        <v>375</v>
      </c>
    </row>
    <row r="58" spans="1:13">
      <c r="A58" t="s">
        <v>400</v>
      </c>
      <c r="B58" s="290" t="s">
        <v>682</v>
      </c>
      <c r="C58" s="290" t="s">
        <v>733</v>
      </c>
      <c r="D58" t="s">
        <v>833</v>
      </c>
      <c r="E58">
        <v>0.92500000000000004</v>
      </c>
      <c r="F58">
        <v>6.3</v>
      </c>
      <c r="G58">
        <v>44</v>
      </c>
      <c r="H58">
        <v>1697</v>
      </c>
      <c r="I58">
        <v>1.5</v>
      </c>
      <c r="J58" t="s">
        <v>375</v>
      </c>
    </row>
    <row r="59" spans="1:13">
      <c r="A59" t="s">
        <v>400</v>
      </c>
      <c r="B59" s="290" t="s">
        <v>682</v>
      </c>
      <c r="C59" s="290" t="s">
        <v>733</v>
      </c>
      <c r="D59" t="s">
        <v>834</v>
      </c>
      <c r="E59">
        <v>0.94099999999999995</v>
      </c>
      <c r="F59">
        <v>1.6</v>
      </c>
      <c r="G59">
        <v>32</v>
      </c>
      <c r="H59">
        <v>1727</v>
      </c>
      <c r="I59">
        <v>1.1000000000000001</v>
      </c>
      <c r="J59" t="s">
        <v>375</v>
      </c>
    </row>
    <row r="60" spans="1:13">
      <c r="A60" t="s">
        <v>400</v>
      </c>
      <c r="B60" s="290" t="s">
        <v>682</v>
      </c>
      <c r="C60" s="290" t="s">
        <v>733</v>
      </c>
      <c r="D60" t="s">
        <v>835</v>
      </c>
      <c r="E60">
        <v>0.75600000000000001</v>
      </c>
      <c r="F60">
        <v>21.4</v>
      </c>
      <c r="G60">
        <v>198</v>
      </c>
      <c r="H60">
        <v>1386</v>
      </c>
      <c r="I60">
        <v>8.1</v>
      </c>
      <c r="J60" t="s">
        <v>376</v>
      </c>
    </row>
    <row r="61" spans="1:13">
      <c r="A61" t="s">
        <v>400</v>
      </c>
      <c r="B61" s="290" t="s">
        <v>682</v>
      </c>
      <c r="C61" s="290" t="s">
        <v>733</v>
      </c>
      <c r="D61" t="s">
        <v>836</v>
      </c>
      <c r="E61">
        <v>0.84099999999999997</v>
      </c>
      <c r="F61">
        <v>9.5</v>
      </c>
      <c r="G61">
        <v>122</v>
      </c>
      <c r="H61">
        <v>1543</v>
      </c>
      <c r="I61">
        <v>6.9</v>
      </c>
      <c r="J61" t="s">
        <v>376</v>
      </c>
    </row>
    <row r="62" spans="1:13">
      <c r="A62" t="s">
        <v>400</v>
      </c>
      <c r="B62" s="290" t="s">
        <v>682</v>
      </c>
      <c r="C62" s="290" t="s">
        <v>733</v>
      </c>
      <c r="D62" t="s">
        <v>837</v>
      </c>
      <c r="E62">
        <v>0.83199999999999996</v>
      </c>
      <c r="F62">
        <v>20.5</v>
      </c>
      <c r="G62">
        <v>107</v>
      </c>
      <c r="H62">
        <v>1527</v>
      </c>
      <c r="I62">
        <v>6.7</v>
      </c>
      <c r="J62" t="s">
        <v>376</v>
      </c>
    </row>
    <row r="63" spans="1:13">
      <c r="A63" t="s">
        <v>400</v>
      </c>
      <c r="B63" s="290" t="s">
        <v>682</v>
      </c>
      <c r="C63" s="290" t="s">
        <v>733</v>
      </c>
      <c r="D63" t="s">
        <v>838</v>
      </c>
      <c r="E63">
        <v>0.84199999999999997</v>
      </c>
      <c r="F63">
        <v>13.6</v>
      </c>
      <c r="G63">
        <v>122</v>
      </c>
      <c r="H63">
        <v>1545</v>
      </c>
      <c r="I63">
        <v>4.5999999999999996</v>
      </c>
      <c r="J63" t="s">
        <v>483</v>
      </c>
      <c r="K63">
        <f>MIN($F$66:$F$74)</f>
        <v>3.5</v>
      </c>
      <c r="L63" s="17">
        <f>AVERAGE($F$66:$F$74)</f>
        <v>8.6777777777777771</v>
      </c>
      <c r="M63">
        <f>MAX($F$66:$F$74)</f>
        <v>16.2</v>
      </c>
    </row>
    <row r="64" spans="1:13">
      <c r="A64" t="s">
        <v>400</v>
      </c>
      <c r="B64" s="290" t="s">
        <v>682</v>
      </c>
      <c r="C64" s="290" t="s">
        <v>733</v>
      </c>
      <c r="D64" t="s">
        <v>839</v>
      </c>
      <c r="E64">
        <v>0.89300000000000002</v>
      </c>
      <c r="F64">
        <v>7.5</v>
      </c>
      <c r="G64">
        <v>73</v>
      </c>
      <c r="H64">
        <v>1640</v>
      </c>
      <c r="I64">
        <v>3.6</v>
      </c>
      <c r="J64" t="s">
        <v>483</v>
      </c>
    </row>
    <row r="65" spans="1:10">
      <c r="A65" t="s">
        <v>400</v>
      </c>
      <c r="B65" s="290" t="s">
        <v>682</v>
      </c>
      <c r="C65" s="290" t="s">
        <v>733</v>
      </c>
      <c r="D65" t="s">
        <v>840</v>
      </c>
      <c r="E65">
        <v>0.88200000000000001</v>
      </c>
      <c r="F65">
        <v>11.9</v>
      </c>
      <c r="G65">
        <v>73</v>
      </c>
      <c r="H65">
        <v>1618</v>
      </c>
      <c r="I65">
        <v>4.2</v>
      </c>
      <c r="J65" t="s">
        <v>483</v>
      </c>
    </row>
    <row r="66" spans="1:10">
      <c r="A66" t="s">
        <v>401</v>
      </c>
      <c r="B66" s="290" t="s">
        <v>682</v>
      </c>
      <c r="C66" s="290" t="s">
        <v>735</v>
      </c>
      <c r="D66" t="s">
        <v>841</v>
      </c>
      <c r="E66">
        <v>0.92800000000000005</v>
      </c>
      <c r="F66">
        <v>5.5</v>
      </c>
      <c r="G66">
        <v>40</v>
      </c>
      <c r="H66">
        <v>1704</v>
      </c>
      <c r="I66">
        <v>2.5</v>
      </c>
      <c r="J66" t="s">
        <v>375</v>
      </c>
    </row>
    <row r="67" spans="1:10">
      <c r="A67" t="s">
        <v>401</v>
      </c>
      <c r="B67" s="290" t="s">
        <v>682</v>
      </c>
      <c r="C67" s="290" t="s">
        <v>735</v>
      </c>
      <c r="D67" t="s">
        <v>842</v>
      </c>
      <c r="E67">
        <v>0.95099999999999996</v>
      </c>
      <c r="F67">
        <v>3.5</v>
      </c>
      <c r="G67">
        <v>20</v>
      </c>
      <c r="H67">
        <v>1745</v>
      </c>
      <c r="I67">
        <v>1</v>
      </c>
      <c r="J67" t="s">
        <v>375</v>
      </c>
    </row>
    <row r="68" spans="1:10">
      <c r="A68" t="s">
        <v>401</v>
      </c>
      <c r="B68" s="290" t="s">
        <v>682</v>
      </c>
      <c r="C68" s="290" t="s">
        <v>735</v>
      </c>
      <c r="D68" t="s">
        <v>843</v>
      </c>
      <c r="E68">
        <v>0.94699999999999995</v>
      </c>
      <c r="F68">
        <v>5.4</v>
      </c>
      <c r="G68">
        <v>19</v>
      </c>
      <c r="H68">
        <v>1739</v>
      </c>
      <c r="I68">
        <v>0.9</v>
      </c>
      <c r="J68" t="s">
        <v>375</v>
      </c>
    </row>
    <row r="69" spans="1:10">
      <c r="A69" t="s">
        <v>401</v>
      </c>
      <c r="B69" s="290" t="s">
        <v>682</v>
      </c>
      <c r="C69" s="290" t="s">
        <v>735</v>
      </c>
      <c r="D69" t="s">
        <v>844</v>
      </c>
      <c r="E69">
        <v>0.79600000000000004</v>
      </c>
      <c r="F69">
        <v>16.2</v>
      </c>
      <c r="G69">
        <v>161</v>
      </c>
      <c r="H69">
        <v>1460</v>
      </c>
      <c r="I69">
        <v>8.6</v>
      </c>
      <c r="J69" t="s">
        <v>376</v>
      </c>
    </row>
    <row r="70" spans="1:10">
      <c r="A70" t="s">
        <v>401</v>
      </c>
      <c r="B70" s="290" t="s">
        <v>682</v>
      </c>
      <c r="C70" s="290" t="s">
        <v>735</v>
      </c>
      <c r="D70" t="s">
        <v>845</v>
      </c>
      <c r="E70">
        <v>0.85399999999999998</v>
      </c>
      <c r="F70">
        <v>8.6999999999999993</v>
      </c>
      <c r="G70">
        <v>109</v>
      </c>
      <c r="H70">
        <v>1566</v>
      </c>
      <c r="I70">
        <v>7.7</v>
      </c>
      <c r="J70" t="s">
        <v>376</v>
      </c>
    </row>
    <row r="71" spans="1:10">
      <c r="A71" t="s">
        <v>401</v>
      </c>
      <c r="B71" s="290" t="s">
        <v>682</v>
      </c>
      <c r="C71" s="290" t="s">
        <v>735</v>
      </c>
      <c r="D71" t="s">
        <v>846</v>
      </c>
      <c r="E71">
        <v>0.82199999999999995</v>
      </c>
      <c r="F71">
        <v>10.5</v>
      </c>
      <c r="G71">
        <v>140</v>
      </c>
      <c r="H71">
        <v>1508</v>
      </c>
      <c r="I71">
        <v>10</v>
      </c>
      <c r="J71" t="s">
        <v>376</v>
      </c>
    </row>
    <row r="72" spans="1:10">
      <c r="A72" t="s">
        <v>401</v>
      </c>
      <c r="B72" s="290" t="s">
        <v>682</v>
      </c>
      <c r="C72" s="290" t="s">
        <v>735</v>
      </c>
      <c r="D72" t="s">
        <v>847</v>
      </c>
      <c r="E72">
        <v>0.84099999999999997</v>
      </c>
      <c r="F72">
        <v>12.6</v>
      </c>
      <c r="G72">
        <v>120</v>
      </c>
      <c r="H72">
        <v>1543</v>
      </c>
      <c r="I72">
        <v>6.5</v>
      </c>
      <c r="J72" t="s">
        <v>483</v>
      </c>
    </row>
    <row r="73" spans="1:10">
      <c r="A73" t="s">
        <v>401</v>
      </c>
      <c r="B73" s="290" t="s">
        <v>682</v>
      </c>
      <c r="C73" s="290" t="s">
        <v>735</v>
      </c>
      <c r="D73" t="s">
        <v>848</v>
      </c>
      <c r="E73">
        <v>0.9</v>
      </c>
      <c r="F73">
        <v>6.2</v>
      </c>
      <c r="G73">
        <v>66</v>
      </c>
      <c r="H73">
        <v>1651</v>
      </c>
      <c r="I73">
        <v>4.5</v>
      </c>
      <c r="J73" t="s">
        <v>483</v>
      </c>
    </row>
    <row r="74" spans="1:10">
      <c r="A74" t="s">
        <v>401</v>
      </c>
      <c r="B74" s="290" t="s">
        <v>682</v>
      </c>
      <c r="C74" s="290" t="s">
        <v>735</v>
      </c>
      <c r="D74" t="s">
        <v>849</v>
      </c>
      <c r="E74">
        <v>0.84699999999999998</v>
      </c>
      <c r="F74">
        <v>9.5</v>
      </c>
      <c r="G74">
        <v>116</v>
      </c>
      <c r="H74">
        <v>1554</v>
      </c>
      <c r="I74">
        <v>8.1999999999999993</v>
      </c>
      <c r="J74" t="s">
        <v>483</v>
      </c>
    </row>
  </sheetData>
  <phoneticPr fontId="15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392"/>
  <sheetViews>
    <sheetView workbookViewId="0">
      <selection activeCell="A17" sqref="A17"/>
    </sheetView>
  </sheetViews>
  <sheetFormatPr baseColWidth="10" defaultColWidth="11" defaultRowHeight="15" x14ac:dyDescent="0"/>
  <cols>
    <col min="1" max="1" width="5.6640625" style="155" customWidth="1"/>
    <col min="2" max="2" width="14.83203125" style="155" customWidth="1"/>
    <col min="3" max="3" width="7.5" style="155" customWidth="1"/>
    <col min="4" max="4" width="11.33203125" style="155" customWidth="1"/>
    <col min="5" max="5" width="10.6640625" style="155" customWidth="1"/>
    <col min="6" max="6" width="14.1640625" style="155" customWidth="1"/>
    <col min="7" max="7" width="17.83203125" style="155" customWidth="1"/>
    <col min="8" max="8" width="22.83203125" style="155" customWidth="1"/>
    <col min="9" max="9" width="7.83203125" style="155" customWidth="1"/>
    <col min="10" max="10" width="28.83203125" style="155" bestFit="1" customWidth="1"/>
    <col min="11" max="11" width="50.5" style="155" customWidth="1"/>
    <col min="12" max="12" width="76.83203125" style="155" customWidth="1"/>
    <col min="13" max="13" width="22" style="155" customWidth="1"/>
    <col min="14" max="14" width="10.83203125" style="155" customWidth="1"/>
    <col min="15" max="15" width="11.5" style="155" customWidth="1"/>
    <col min="16" max="16" width="17.1640625" style="173" customWidth="1"/>
    <col min="17" max="17" width="23.83203125" style="173" customWidth="1"/>
    <col min="18" max="18" width="14.83203125" style="173" customWidth="1"/>
    <col min="19" max="19" width="10.6640625" style="173" customWidth="1"/>
    <col min="20" max="20" width="18.33203125" style="173" customWidth="1"/>
    <col min="21" max="21" width="27.33203125" style="173" hidden="1" customWidth="1"/>
    <col min="22" max="22" width="10.83203125" style="173" customWidth="1"/>
    <col min="23" max="23" width="10.83203125" style="156" customWidth="1"/>
    <col min="24" max="24" width="28.83203125" style="156" customWidth="1"/>
    <col min="25" max="25" width="18" style="156" customWidth="1"/>
    <col min="26" max="26" width="13.1640625" style="156" customWidth="1"/>
    <col min="27" max="27" width="11.33203125" style="156" customWidth="1"/>
    <col min="28" max="28" width="13.83203125" style="156" bestFit="1" customWidth="1"/>
    <col min="29" max="29" width="16.6640625" style="156" customWidth="1"/>
    <col min="30" max="30" width="13.6640625" style="156" customWidth="1"/>
    <col min="31" max="31" width="22.6640625" style="156" bestFit="1" customWidth="1"/>
    <col min="32" max="32" width="15.33203125" style="156" customWidth="1"/>
    <col min="33" max="33" width="14.5" style="156" customWidth="1"/>
    <col min="34" max="34" width="11.83203125" style="156" bestFit="1" customWidth="1"/>
    <col min="35" max="35" width="10.83203125" style="156" customWidth="1"/>
    <col min="36" max="36" width="14.5" style="156" customWidth="1"/>
    <col min="37" max="38" width="14.33203125" style="156" customWidth="1"/>
    <col min="39" max="39" width="24.33203125" style="156" customWidth="1"/>
    <col min="40" max="40" width="23.1640625" style="156" customWidth="1"/>
    <col min="41" max="41" width="21.83203125" style="156" customWidth="1"/>
    <col min="42" max="42" width="7.33203125" style="156" customWidth="1"/>
    <col min="43" max="43" width="35.1640625" style="156" customWidth="1"/>
    <col min="44" max="44" width="10.33203125" style="156" customWidth="1"/>
    <col min="45" max="46" width="15.1640625" style="156" customWidth="1"/>
    <col min="47" max="47" width="19.5" style="155" customWidth="1"/>
    <col min="48" max="48" width="11" style="155"/>
    <col min="49" max="49" width="17.1640625" style="155" bestFit="1" customWidth="1"/>
    <col min="50" max="50" width="20.1640625" style="155" bestFit="1" customWidth="1"/>
    <col min="51" max="51" width="17.5" style="155" customWidth="1"/>
    <col min="52" max="52" width="16.33203125" style="155" bestFit="1" customWidth="1"/>
    <col min="53" max="53" width="11" style="155"/>
    <col min="54" max="54" width="18" style="155" customWidth="1"/>
    <col min="55" max="55" width="16" style="155" customWidth="1"/>
    <col min="56" max="56" width="13.5" style="155" customWidth="1"/>
    <col min="57" max="16384" width="11" style="155"/>
  </cols>
  <sheetData>
    <row r="1" spans="1:47" ht="29" customHeight="1">
      <c r="A1" s="245" t="s">
        <v>0</v>
      </c>
      <c r="B1" s="246" t="s">
        <v>1</v>
      </c>
      <c r="C1" s="247" t="s">
        <v>2</v>
      </c>
      <c r="D1" s="247" t="s">
        <v>3</v>
      </c>
      <c r="E1" s="247" t="s">
        <v>4</v>
      </c>
      <c r="F1" s="246" t="s">
        <v>5</v>
      </c>
      <c r="G1" s="246" t="s">
        <v>6</v>
      </c>
      <c r="H1" s="246" t="s">
        <v>7</v>
      </c>
      <c r="I1" s="246" t="s">
        <v>8</v>
      </c>
      <c r="J1" s="246" t="s">
        <v>595</v>
      </c>
      <c r="K1" s="246" t="s">
        <v>596</v>
      </c>
      <c r="L1" s="246" t="s">
        <v>10</v>
      </c>
      <c r="M1" s="246" t="s">
        <v>11</v>
      </c>
      <c r="N1" s="246" t="s">
        <v>12</v>
      </c>
      <c r="O1" s="248" t="s">
        <v>13</v>
      </c>
      <c r="P1" s="249" t="s">
        <v>465</v>
      </c>
      <c r="Q1" s="249" t="s">
        <v>466</v>
      </c>
      <c r="R1" s="249" t="s">
        <v>386</v>
      </c>
      <c r="S1" s="249" t="s">
        <v>14</v>
      </c>
      <c r="T1" s="250" t="s">
        <v>387</v>
      </c>
      <c r="U1" s="251" t="s">
        <v>388</v>
      </c>
      <c r="V1" s="252" t="s">
        <v>389</v>
      </c>
      <c r="W1" s="253" t="s">
        <v>390</v>
      </c>
      <c r="X1" s="254" t="s">
        <v>616</v>
      </c>
      <c r="Y1" s="254" t="str">
        <f>+J159</f>
        <v>chaparral</v>
      </c>
      <c r="Z1" s="254" t="s">
        <v>628</v>
      </c>
      <c r="AA1" s="254" t="s">
        <v>629</v>
      </c>
      <c r="AB1" s="254" t="str">
        <f>+J116</f>
        <v>Ponderosa pine</v>
      </c>
      <c r="AC1" s="254" t="s">
        <v>630</v>
      </c>
      <c r="AD1" s="254" t="s">
        <v>631</v>
      </c>
      <c r="AE1" s="254" t="s">
        <v>625</v>
      </c>
      <c r="AF1" s="254" t="s">
        <v>626</v>
      </c>
      <c r="AG1" s="254" t="s">
        <v>627</v>
      </c>
      <c r="AH1" s="254" t="str">
        <f>+J2</f>
        <v>SE flatwoods</v>
      </c>
      <c r="AI1" s="254" t="str">
        <f>+J8</f>
        <v>SE grass</v>
      </c>
      <c r="AJ1" s="254" t="str">
        <f>CONCATENATE($J$14," Fire Average")</f>
        <v>SE loblolly pine Fire Average</v>
      </c>
      <c r="AK1" s="254" t="str">
        <f>CONCATENATE($J$14," Flaming")</f>
        <v>SE loblolly pine Flaming</v>
      </c>
      <c r="AL1" s="254" t="str">
        <f>+J30</f>
        <v>SE longleaf pine</v>
      </c>
      <c r="AM1" s="254" t="str">
        <f>CONCATENATE($J$32," Fire Average")</f>
        <v>SE longleaf pine - sandhill Fire Average</v>
      </c>
      <c r="AN1" s="254" t="str">
        <f>CONCATENATE($J$32," Smoldering")</f>
        <v>SE longleaf pine - sandhill Smoldering</v>
      </c>
      <c r="AO1" s="254" t="str">
        <f>CONCATENATE($J$32," Flaming")</f>
        <v>SE longleaf pine - sandhill Flaming</v>
      </c>
      <c r="AP1" s="255" t="str">
        <f>+J88</f>
        <v>SE pine</v>
      </c>
      <c r="AQ1" s="254" t="str">
        <f>CONCATENATE($J$88," - No Lee or Smoldering Robertson")</f>
        <v>SE pine - No Lee or Smoldering Robertson</v>
      </c>
      <c r="AR1" s="254" t="str">
        <f>+J81</f>
        <v>SE pocosin</v>
      </c>
      <c r="AS1" s="254" t="str">
        <f>+J82</f>
        <v>SE wetland grass</v>
      </c>
      <c r="AT1" s="253" t="s">
        <v>504</v>
      </c>
      <c r="AU1" s="256" t="s">
        <v>364</v>
      </c>
    </row>
    <row r="2" spans="1:47" ht="15" customHeight="1">
      <c r="A2" s="95">
        <v>181</v>
      </c>
      <c r="B2" s="97" t="s">
        <v>251</v>
      </c>
      <c r="C2" s="97">
        <v>2009</v>
      </c>
      <c r="D2" s="96" t="s">
        <v>252</v>
      </c>
      <c r="E2" s="96" t="s">
        <v>253</v>
      </c>
      <c r="F2" s="104" t="s">
        <v>18</v>
      </c>
      <c r="G2" s="104" t="s">
        <v>283</v>
      </c>
      <c r="H2" s="97" t="s">
        <v>284</v>
      </c>
      <c r="I2" s="104" t="s">
        <v>132</v>
      </c>
      <c r="J2" s="129" t="s">
        <v>591</v>
      </c>
      <c r="K2" s="129" t="s">
        <v>520</v>
      </c>
      <c r="L2" s="129" t="s">
        <v>280</v>
      </c>
      <c r="M2" s="104"/>
      <c r="N2" s="129" t="s">
        <v>285</v>
      </c>
      <c r="O2" s="104"/>
      <c r="P2" s="98"/>
      <c r="Q2" s="130">
        <v>0.93300000000000005</v>
      </c>
      <c r="R2" s="131"/>
      <c r="S2" s="131"/>
      <c r="T2" s="132">
        <v>15.744537619999999</v>
      </c>
      <c r="U2" s="133"/>
      <c r="V2" s="101">
        <f t="shared" ref="V2:V19" si="0">+Q2</f>
        <v>0.93300000000000005</v>
      </c>
      <c r="W2" s="102">
        <f t="shared" ref="W2:W65" si="1">+T2</f>
        <v>15.744537619999999</v>
      </c>
      <c r="X2" s="210" t="s">
        <v>617</v>
      </c>
      <c r="Y2" s="210">
        <f>AVERAGE($W$159:$W$177)</f>
        <v>7.9921052631578933</v>
      </c>
      <c r="Z2" s="210">
        <f>AVERAGE($W$159:$W$164)</f>
        <v>10.35</v>
      </c>
      <c r="AA2" s="210">
        <f>AVERAGE($W$165:$W$173)</f>
        <v>6.7944444444444452</v>
      </c>
      <c r="AB2" s="210">
        <f>AVERAGE($W$116:$W$134)</f>
        <v>15.635420738000002</v>
      </c>
      <c r="AC2" s="210">
        <f>AVERAGE($W$116)</f>
        <v>21.420087370000001</v>
      </c>
      <c r="AD2" s="210">
        <f>AVERAGE($W$117:$W$134)</f>
        <v>15.314050369555556</v>
      </c>
      <c r="AE2" s="210">
        <f>AVERAGE($W$14:$W$79)</f>
        <v>25.963201097575762</v>
      </c>
      <c r="AF2" s="210">
        <f>AVERAGE($W$32:$W$35)</f>
        <v>39.225000000000001</v>
      </c>
      <c r="AG2" s="210">
        <f>AVERAGE($W$14:$W$19,$W$30:$W$31,$W$36:$W$44,$W$67:$W$79)</f>
        <v>17.537042414666665</v>
      </c>
      <c r="AH2" s="210">
        <f>AVERAGE($W$2:$W$7)</f>
        <v>10.321399322166666</v>
      </c>
      <c r="AI2" s="210">
        <f>AVERAGE($W$8:$W$13)</f>
        <v>15.342872824333334</v>
      </c>
      <c r="AJ2" s="210">
        <f>AVERAGE($W$14:$W$29)</f>
        <v>19.28272860625</v>
      </c>
      <c r="AK2" s="210">
        <f>AVERAGE($W$14:$W$19)</f>
        <v>15.827276283333333</v>
      </c>
      <c r="AL2" s="210">
        <f>AVERAGE($W$30:$W$31)</f>
        <v>13.418667625000001</v>
      </c>
      <c r="AM2" s="210">
        <f>AVERAGE($W$32:$W$66)</f>
        <v>32.457216549142856</v>
      </c>
      <c r="AN2" s="210">
        <f>AVERAGE($W$32:$W$35)</f>
        <v>39.225000000000001</v>
      </c>
      <c r="AO2" s="210">
        <f>AVERAGE($W$36:$W$44)</f>
        <v>18.01139769111111</v>
      </c>
      <c r="AP2" s="214">
        <f>AVERAGE($W$67:$W$79)</f>
        <v>18.631361559230768</v>
      </c>
      <c r="AQ2" s="210">
        <f>AVERAGE($W$67:$W$79)</f>
        <v>18.631361559230768</v>
      </c>
      <c r="AR2" s="210">
        <f>AVERAGE($W$80:$W$81)</f>
        <v>12.805607528500001</v>
      </c>
      <c r="AS2" s="210">
        <f>AVERAGE($W$82:$W$85)</f>
        <v>7.1737417704999995</v>
      </c>
      <c r="AT2" s="210">
        <f>AVERAGE($W$188:$W$201)</f>
        <v>12.632142857142856</v>
      </c>
    </row>
    <row r="3" spans="1:47" ht="15" customHeight="1">
      <c r="A3" s="95">
        <v>181</v>
      </c>
      <c r="B3" s="97" t="s">
        <v>251</v>
      </c>
      <c r="C3" s="97">
        <v>2009</v>
      </c>
      <c r="D3" s="96" t="s">
        <v>252</v>
      </c>
      <c r="E3" s="96" t="s">
        <v>253</v>
      </c>
      <c r="F3" s="104" t="s">
        <v>18</v>
      </c>
      <c r="G3" s="105" t="s">
        <v>283</v>
      </c>
      <c r="H3" s="97" t="s">
        <v>303</v>
      </c>
      <c r="I3" s="104" t="s">
        <v>132</v>
      </c>
      <c r="J3" s="109" t="s">
        <v>591</v>
      </c>
      <c r="K3" s="109" t="s">
        <v>512</v>
      </c>
      <c r="L3" s="105" t="s">
        <v>304</v>
      </c>
      <c r="M3" s="105" t="s">
        <v>305</v>
      </c>
      <c r="N3" s="105" t="s">
        <v>307</v>
      </c>
      <c r="O3" s="104"/>
      <c r="P3" s="98"/>
      <c r="Q3" s="106">
        <v>0.93400000000000005</v>
      </c>
      <c r="R3" s="106"/>
      <c r="S3" s="106"/>
      <c r="T3" s="107">
        <v>11.05382097</v>
      </c>
      <c r="U3" s="108"/>
      <c r="V3" s="101">
        <f t="shared" si="0"/>
        <v>0.93400000000000005</v>
      </c>
      <c r="W3" s="102">
        <f t="shared" si="1"/>
        <v>11.05382097</v>
      </c>
      <c r="X3" s="210" t="s">
        <v>618</v>
      </c>
      <c r="Y3" s="210">
        <f>MIN($W$159:$W$177)</f>
        <v>4.8600000000000003</v>
      </c>
      <c r="Z3" s="210">
        <f>MIN($W$159:$W$164)</f>
        <v>8.5</v>
      </c>
      <c r="AA3" s="210">
        <f>MIN($W$165:$W$173)</f>
        <v>4.8600000000000003</v>
      </c>
      <c r="AB3" s="210">
        <f>MIN($W$116:$W$134)</f>
        <v>6.1830004719999998</v>
      </c>
      <c r="AC3" s="210">
        <f>MIN($W$116)</f>
        <v>21.420087370000001</v>
      </c>
      <c r="AD3" s="210">
        <f>MIN($W$117:$W$134)</f>
        <v>6.1830004719999998</v>
      </c>
      <c r="AE3" s="210">
        <f>MIN($W$14:$W$79)</f>
        <v>2.0699999999999998</v>
      </c>
      <c r="AF3" s="210">
        <f>MIN($W$32:$W$35)</f>
        <v>31.1</v>
      </c>
      <c r="AG3" s="210">
        <f>MIN($W$14:$W$19,$W$30:$W$31,$W$36:$W$44,$W$67:$W$79)</f>
        <v>7.26</v>
      </c>
      <c r="AH3" s="210">
        <f>MIN($W$2:$W$7)</f>
        <v>6.9081987109999998</v>
      </c>
      <c r="AI3" s="210">
        <f>MIN($W$8:$W$13)</f>
        <v>9.7259542759999995</v>
      </c>
      <c r="AJ3" s="210">
        <f>MIN($W$14:$W$29)</f>
        <v>2.0699999999999998</v>
      </c>
      <c r="AK3" s="210">
        <f>MIN($W$14:$W$19)</f>
        <v>9.4499999999999993</v>
      </c>
      <c r="AL3" s="210">
        <f>MIN($W$30:$W$31)</f>
        <v>11.45380153</v>
      </c>
      <c r="AM3" s="210">
        <f>MIN($W$32:$W$66)</f>
        <v>7.26</v>
      </c>
      <c r="AN3" s="210">
        <f>MIN($W$32:$W$35)</f>
        <v>31.1</v>
      </c>
      <c r="AO3" s="210">
        <f>MIN($W$36:$W$44)</f>
        <v>7.26</v>
      </c>
      <c r="AP3" s="214">
        <f>MIN($W$67:$W$79)</f>
        <v>10.364889679999999</v>
      </c>
      <c r="AQ3" s="210">
        <f>MIN($W$67:$W$79)</f>
        <v>10.364889679999999</v>
      </c>
      <c r="AR3" s="210">
        <f>MIN($W$80:$W$81)</f>
        <v>8.8721457170000004</v>
      </c>
      <c r="AS3" s="210">
        <f>MIN($W$82:$W$85)</f>
        <v>3.73</v>
      </c>
      <c r="AT3" s="210">
        <f>MIN($W$188:$W$201)</f>
        <v>2.8</v>
      </c>
    </row>
    <row r="4" spans="1:47" ht="15" customHeight="1">
      <c r="A4" s="95">
        <v>181</v>
      </c>
      <c r="B4" s="97" t="s">
        <v>251</v>
      </c>
      <c r="C4" s="97">
        <v>2009</v>
      </c>
      <c r="D4" s="96" t="s">
        <v>252</v>
      </c>
      <c r="E4" s="96" t="s">
        <v>253</v>
      </c>
      <c r="F4" s="104" t="s">
        <v>18</v>
      </c>
      <c r="G4" s="104" t="s">
        <v>278</v>
      </c>
      <c r="H4" s="97" t="s">
        <v>279</v>
      </c>
      <c r="I4" s="104" t="s">
        <v>132</v>
      </c>
      <c r="J4" s="129" t="s">
        <v>591</v>
      </c>
      <c r="K4" s="129" t="s">
        <v>585</v>
      </c>
      <c r="L4" s="129" t="s">
        <v>280</v>
      </c>
      <c r="M4" s="104" t="s">
        <v>281</v>
      </c>
      <c r="N4" s="129" t="s">
        <v>282</v>
      </c>
      <c r="O4" s="104"/>
      <c r="P4" s="98"/>
      <c r="Q4" s="130">
        <v>0.93799999999999994</v>
      </c>
      <c r="R4" s="131"/>
      <c r="S4" s="131"/>
      <c r="T4" s="132">
        <v>6.9081987109999998</v>
      </c>
      <c r="U4" s="133"/>
      <c r="V4" s="101">
        <f t="shared" si="0"/>
        <v>0.93799999999999994</v>
      </c>
      <c r="W4" s="102">
        <f t="shared" si="1"/>
        <v>6.9081987109999998</v>
      </c>
      <c r="X4" s="210" t="s">
        <v>619</v>
      </c>
      <c r="Y4" s="210">
        <f>MAX($W$159:$W$177)</f>
        <v>12.25</v>
      </c>
      <c r="Z4" s="210">
        <f>MAX($W$159:$W$164)</f>
        <v>12.25</v>
      </c>
      <c r="AA4" s="210">
        <f>MAX($W$165:$W$173)</f>
        <v>8.66</v>
      </c>
      <c r="AB4" s="210">
        <f>MAX($W$116:$W$134)</f>
        <v>21.420087370000001</v>
      </c>
      <c r="AC4" s="210">
        <f>MAX($W$116)</f>
        <v>21.420087370000001</v>
      </c>
      <c r="AD4" s="210">
        <f>MAX($W$117:$W$134)</f>
        <v>20.868941759999998</v>
      </c>
      <c r="AE4" s="210">
        <f>MAX($W$14:$W$79)</f>
        <v>80</v>
      </c>
      <c r="AF4" s="210">
        <f>MAX($W$32:$W$35)</f>
        <v>45</v>
      </c>
      <c r="AG4" s="210">
        <f>MAX($W$14:$W$19,$W$30:$W$31,$W$36:$W$44,$W$67:$W$79)</f>
        <v>30.3</v>
      </c>
      <c r="AH4" s="210">
        <f>MAX($W$2:$W$7)</f>
        <v>15.744537619999999</v>
      </c>
      <c r="AI4" s="210">
        <f>MAX($W$8:$W$13)</f>
        <v>20</v>
      </c>
      <c r="AJ4" s="210">
        <f>MAX($W$14:$W$29)</f>
        <v>43</v>
      </c>
      <c r="AK4" s="210">
        <f>MAX($W$14:$W$19)</f>
        <v>22.58</v>
      </c>
      <c r="AL4" s="210">
        <f>MAX($W$30:$W$31)</f>
        <v>15.383533720000001</v>
      </c>
      <c r="AM4" s="210">
        <f>MAX($W$32:$W$66)</f>
        <v>80</v>
      </c>
      <c r="AN4" s="210">
        <f>MAX($W$32:$W$35)</f>
        <v>45</v>
      </c>
      <c r="AO4" s="210">
        <f>MAX($W$36:$W$44)</f>
        <v>30.3</v>
      </c>
      <c r="AP4" s="214">
        <f>MAX($W$67:$W$79)</f>
        <v>27.9</v>
      </c>
      <c r="AQ4" s="210">
        <f>MAX($W$67:$W$79)</f>
        <v>27.9</v>
      </c>
      <c r="AR4" s="210">
        <f>MAX($W$80:$W$81)</f>
        <v>16.73906934</v>
      </c>
      <c r="AS4" s="210">
        <f>MAX($W$82:$W$85)</f>
        <v>9.9205217189999999</v>
      </c>
      <c r="AT4" s="210">
        <f>MAX($W$188:$W$201)</f>
        <v>41.35</v>
      </c>
    </row>
    <row r="5" spans="1:47" ht="15" customHeight="1">
      <c r="A5" s="95">
        <v>181</v>
      </c>
      <c r="B5" s="97" t="s">
        <v>251</v>
      </c>
      <c r="C5" s="97">
        <v>2009</v>
      </c>
      <c r="D5" s="96" t="s">
        <v>252</v>
      </c>
      <c r="E5" s="96" t="s">
        <v>253</v>
      </c>
      <c r="F5" s="104" t="s">
        <v>18</v>
      </c>
      <c r="G5" s="105" t="s">
        <v>283</v>
      </c>
      <c r="H5" s="97" t="s">
        <v>303</v>
      </c>
      <c r="I5" s="104" t="s">
        <v>132</v>
      </c>
      <c r="J5" s="109" t="s">
        <v>591</v>
      </c>
      <c r="K5" s="109" t="s">
        <v>512</v>
      </c>
      <c r="L5" s="105" t="s">
        <v>304</v>
      </c>
      <c r="M5" s="105" t="s">
        <v>305</v>
      </c>
      <c r="N5" s="105" t="s">
        <v>306</v>
      </c>
      <c r="O5" s="104"/>
      <c r="P5" s="98"/>
      <c r="Q5" s="106">
        <v>0.94</v>
      </c>
      <c r="R5" s="106"/>
      <c r="S5" s="106"/>
      <c r="T5" s="107">
        <v>11.28559733</v>
      </c>
      <c r="U5" s="108"/>
      <c r="V5" s="101">
        <f t="shared" si="0"/>
        <v>0.94</v>
      </c>
      <c r="W5" s="102">
        <f t="shared" si="1"/>
        <v>11.28559733</v>
      </c>
      <c r="X5" s="211" t="s">
        <v>620</v>
      </c>
      <c r="Y5" s="211">
        <f>MEDIAN($W$159:$W$177)</f>
        <v>7.7</v>
      </c>
      <c r="Z5" s="211">
        <f>MEDIAN($W$159:$W$164)</f>
        <v>10.475</v>
      </c>
      <c r="AA5" s="211">
        <f>MEDIAN($W$165:$W$173)</f>
        <v>6.4</v>
      </c>
      <c r="AB5" s="211">
        <f>MEDIAN($W$116:$W$134)</f>
        <v>14.756580850000001</v>
      </c>
      <c r="AC5" s="211">
        <f>MEDIAN($W$116)</f>
        <v>21.420087370000001</v>
      </c>
      <c r="AD5" s="211">
        <f>MEDIAN($W$117:$W$134)</f>
        <v>14.648290424999999</v>
      </c>
      <c r="AE5" s="211">
        <f>MEDIAN($W$14:$W$79)</f>
        <v>22.251305254999998</v>
      </c>
      <c r="AF5" s="211">
        <f>MEDIAN($W$32:$W$35)</f>
        <v>40.4</v>
      </c>
      <c r="AG5" s="211">
        <f>MEDIAN($W$14:$W$19,$W$30:$W$31,$W$36:$W$44,$W$67:$W$79)</f>
        <v>15.510403475</v>
      </c>
      <c r="AH5" s="211">
        <f>MEDIAN($W$2:$W$7)</f>
        <v>10.510031136</v>
      </c>
      <c r="AI5" s="211">
        <f>MEDIAN($W$8:$W$13)</f>
        <v>15.165641335</v>
      </c>
      <c r="AJ5" s="211">
        <f>MEDIAN($W$14:$W$29)</f>
        <v>18</v>
      </c>
      <c r="AK5" s="211">
        <f>MEDIAN($W$14:$W$19)</f>
        <v>14.39779012</v>
      </c>
      <c r="AL5" s="211">
        <f>MEDIAN($W$30:$W$31)</f>
        <v>13.418667625000001</v>
      </c>
      <c r="AM5" s="211">
        <f>MEDIAN($W$32:$W$66)</f>
        <v>31.1</v>
      </c>
      <c r="AN5" s="211">
        <f>MEDIAN($W$32:$W$35)</f>
        <v>40.4</v>
      </c>
      <c r="AO5" s="211">
        <f>MEDIAN($W$36:$W$44)</f>
        <v>14.47519413</v>
      </c>
      <c r="AP5" s="215">
        <f>MEDIAN($W$67:$W$79)</f>
        <v>20</v>
      </c>
      <c r="AQ5" s="211">
        <f>MEDIAN($W$67:$W$79)</f>
        <v>20</v>
      </c>
      <c r="AR5" s="211">
        <f>MEDIAN($W$80:$W$81)</f>
        <v>12.805607528500001</v>
      </c>
      <c r="AS5" s="211">
        <f>MEDIAN($W$82:$W$85)</f>
        <v>7.5222226814999997</v>
      </c>
      <c r="AT5" s="210">
        <f>MEDIAN($W$188:$W$201)</f>
        <v>9.65</v>
      </c>
    </row>
    <row r="6" spans="1:47" ht="15" customHeight="1">
      <c r="A6" s="95">
        <v>181</v>
      </c>
      <c r="B6" s="97" t="s">
        <v>251</v>
      </c>
      <c r="C6" s="97">
        <v>2009</v>
      </c>
      <c r="D6" s="96" t="s">
        <v>252</v>
      </c>
      <c r="E6" s="96" t="s">
        <v>253</v>
      </c>
      <c r="F6" s="96" t="s">
        <v>18</v>
      </c>
      <c r="G6" s="109" t="s">
        <v>283</v>
      </c>
      <c r="H6" s="97" t="s">
        <v>303</v>
      </c>
      <c r="I6" s="96" t="s">
        <v>132</v>
      </c>
      <c r="J6" s="109" t="s">
        <v>591</v>
      </c>
      <c r="K6" s="109" t="s">
        <v>512</v>
      </c>
      <c r="L6" s="109" t="s">
        <v>304</v>
      </c>
      <c r="M6" s="109" t="s">
        <v>305</v>
      </c>
      <c r="N6" s="109" t="s">
        <v>308</v>
      </c>
      <c r="O6" s="96"/>
      <c r="P6" s="98"/>
      <c r="Q6" s="110">
        <v>0.95199999999999996</v>
      </c>
      <c r="R6" s="110"/>
      <c r="S6" s="110"/>
      <c r="T6" s="111">
        <v>9.9662413020000002</v>
      </c>
      <c r="U6" s="112"/>
      <c r="V6" s="101">
        <f t="shared" si="0"/>
        <v>0.95199999999999996</v>
      </c>
      <c r="W6" s="102">
        <f t="shared" si="1"/>
        <v>9.9662413020000002</v>
      </c>
      <c r="X6" s="210" t="s">
        <v>621</v>
      </c>
      <c r="Y6" s="210">
        <f>QUARTILE($W$159:$W$177,1)</f>
        <v>6.3250000000000002</v>
      </c>
      <c r="Z6" s="210">
        <f>QUARTILE($W$159:$W$164,1)</f>
        <v>8.8874999999999993</v>
      </c>
      <c r="AA6" s="210">
        <f>QUARTILE($W$165:$W$173,1)</f>
        <v>5.95</v>
      </c>
      <c r="AB6" s="210">
        <f>QUARTILE($W$116:$W$134,1)</f>
        <v>13.188884465000001</v>
      </c>
      <c r="AC6" s="210"/>
      <c r="AD6" s="210">
        <f>QUARTILE($W$117:$W$134,1)</f>
        <v>13.077908692499999</v>
      </c>
      <c r="AE6" s="210">
        <f>QUARTILE($W$14:$W$79,1)</f>
        <v>14.02310202</v>
      </c>
      <c r="AF6" s="210">
        <f>QUARTILE($W$32:$W$35,1)</f>
        <v>35.375</v>
      </c>
      <c r="AG6" s="210"/>
      <c r="AH6" s="210">
        <f>QUARTILE($W$2:$W$7,1)</f>
        <v>7.7190603255000001</v>
      </c>
      <c r="AI6" s="210">
        <f>QUARTILE($W$8:$W$13,1)</f>
        <v>14.25</v>
      </c>
      <c r="AJ6" s="210">
        <f>QUARTILE($W$14:$W$29,1)</f>
        <v>12.8038667375</v>
      </c>
      <c r="AK6" s="210">
        <f>QUARTILE($W$14:$W$19,1)</f>
        <v>12.451176965</v>
      </c>
      <c r="AL6" s="210"/>
      <c r="AM6" s="210">
        <f>QUARTILE($W$32:$W$66,1)</f>
        <v>14.737597064999999</v>
      </c>
      <c r="AN6" s="210">
        <f>QUARTILE($W$32:$W$35,1)</f>
        <v>35.375</v>
      </c>
      <c r="AO6" s="210">
        <f>QUARTILE($W$36:$W$44,1)</f>
        <v>14.09240808</v>
      </c>
      <c r="AP6" s="214">
        <f>QUARTILE($W$67:$W$79,1)</f>
        <v>12.2</v>
      </c>
      <c r="AQ6" s="210">
        <f>QUARTILE($W$67:$W$79,1)</f>
        <v>12.2</v>
      </c>
      <c r="AR6" s="210"/>
      <c r="AS6" s="210">
        <f>QUARTILE($W$82:$W$85,1)</f>
        <v>5.38</v>
      </c>
      <c r="AT6" s="210">
        <f>QUARTILE($W$188:$W$201,1)</f>
        <v>7</v>
      </c>
    </row>
    <row r="7" spans="1:47" ht="15" customHeight="1">
      <c r="A7" s="113"/>
      <c r="B7" s="114" t="s">
        <v>381</v>
      </c>
      <c r="C7" s="114">
        <v>2011</v>
      </c>
      <c r="D7" s="115"/>
      <c r="E7" s="115"/>
      <c r="F7" s="97" t="s">
        <v>71</v>
      </c>
      <c r="G7" s="115"/>
      <c r="H7" s="116"/>
      <c r="I7" s="104" t="s">
        <v>124</v>
      </c>
      <c r="J7" s="104" t="s">
        <v>591</v>
      </c>
      <c r="K7" s="192" t="s">
        <v>511</v>
      </c>
      <c r="L7" s="114" t="s">
        <v>366</v>
      </c>
      <c r="M7" s="115"/>
      <c r="N7" s="114"/>
      <c r="O7" s="114"/>
      <c r="P7" s="117"/>
      <c r="Q7" s="118">
        <v>0.95699999999999996</v>
      </c>
      <c r="R7" s="117"/>
      <c r="S7" s="117"/>
      <c r="T7" s="119">
        <v>6.97</v>
      </c>
      <c r="U7" s="120"/>
      <c r="V7" s="101">
        <f t="shared" si="0"/>
        <v>0.95699999999999996</v>
      </c>
      <c r="W7" s="102">
        <f t="shared" si="1"/>
        <v>6.97</v>
      </c>
      <c r="X7" s="210" t="s">
        <v>622</v>
      </c>
      <c r="Y7" s="210">
        <f>QUARTILE($W$159:$W$177,3)</f>
        <v>8.629999999999999</v>
      </c>
      <c r="Z7" s="210">
        <f>QUARTILE($W$159:$W$164,3)</f>
        <v>11.65</v>
      </c>
      <c r="AA7" s="210">
        <f>QUARTILE($W$165:$W$173,3)</f>
        <v>7.6</v>
      </c>
      <c r="AB7" s="210">
        <f>QUARTILE($W$116:$W$134,3)</f>
        <v>19.895423155</v>
      </c>
      <c r="AC7" s="210"/>
      <c r="AD7" s="210">
        <f>QUARTILE($W$117:$W$134,3)</f>
        <v>18.523085422499999</v>
      </c>
      <c r="AE7" s="210">
        <f>QUARTILE($W$14:$W$79,3)</f>
        <v>35</v>
      </c>
      <c r="AF7" s="210">
        <f>QUARTILE($W$32:$W$35,3)</f>
        <v>44.25</v>
      </c>
      <c r="AG7" s="210"/>
      <c r="AH7" s="210">
        <f>QUARTILE($W$2:$W$7,3)</f>
        <v>11.22765324</v>
      </c>
      <c r="AI7" s="210">
        <f>QUARTILE($W$8:$W$13,3)</f>
        <v>17.332820667500002</v>
      </c>
      <c r="AJ7" s="210">
        <f>QUARTILE($W$14:$W$29,3)</f>
        <v>23.434999999999999</v>
      </c>
      <c r="AK7" s="210">
        <f>QUARTILE($W$14:$W$19,3)</f>
        <v>20.35127619</v>
      </c>
      <c r="AL7" s="210"/>
      <c r="AM7" s="210">
        <f>QUARTILE($W$32:$W$66,3)</f>
        <v>41</v>
      </c>
      <c r="AN7" s="210">
        <f>QUARTILE($W$32:$W$35,3)</f>
        <v>44.25</v>
      </c>
      <c r="AO7" s="210">
        <f>QUARTILE($W$36:$W$44,3)</f>
        <v>23.2</v>
      </c>
      <c r="AP7" s="214">
        <f>QUARTILE($W$67:$W$79,3)</f>
        <v>23.6</v>
      </c>
      <c r="AQ7" s="210">
        <f>QUARTILE($W$67:$W$79,3)</f>
        <v>23.6</v>
      </c>
      <c r="AR7" s="210"/>
      <c r="AS7" s="210">
        <f>QUARTILE($W$82:$W$85,3)</f>
        <v>9.3159644519999993</v>
      </c>
      <c r="AT7" s="210">
        <f>QUARTILE($W$188:$W$201,3)</f>
        <v>14.399999999999999</v>
      </c>
    </row>
    <row r="8" spans="1:47" ht="15" customHeight="1">
      <c r="A8" s="37">
        <v>181</v>
      </c>
      <c r="B8" s="38" t="s">
        <v>251</v>
      </c>
      <c r="C8" s="38">
        <v>2009</v>
      </c>
      <c r="D8" s="43" t="s">
        <v>252</v>
      </c>
      <c r="E8" s="43" t="s">
        <v>253</v>
      </c>
      <c r="F8" s="43" t="s">
        <v>18</v>
      </c>
      <c r="G8" s="44" t="s">
        <v>286</v>
      </c>
      <c r="H8" s="38" t="s">
        <v>298</v>
      </c>
      <c r="I8" s="43" t="s">
        <v>223</v>
      </c>
      <c r="J8" s="38" t="s">
        <v>593</v>
      </c>
      <c r="K8" s="44" t="s">
        <v>323</v>
      </c>
      <c r="L8" s="44" t="s">
        <v>323</v>
      </c>
      <c r="M8" s="44"/>
      <c r="N8" s="44" t="s">
        <v>324</v>
      </c>
      <c r="O8" s="43"/>
      <c r="P8" s="39"/>
      <c r="Q8" s="45">
        <v>0.91200000000000003</v>
      </c>
      <c r="R8" s="45"/>
      <c r="S8" s="45"/>
      <c r="T8" s="46">
        <v>15.33128267</v>
      </c>
      <c r="U8" s="28"/>
      <c r="V8" s="162">
        <f t="shared" si="0"/>
        <v>0.91200000000000003</v>
      </c>
      <c r="W8" s="163">
        <f t="shared" si="1"/>
        <v>15.33128267</v>
      </c>
      <c r="X8" s="210" t="s">
        <v>623</v>
      </c>
      <c r="Y8" s="210"/>
      <c r="Z8" s="210">
        <f>AVERAGE($V$159:$V$164)</f>
        <v>0.86488333333333334</v>
      </c>
      <c r="AA8" s="210">
        <f>AVERAGE($V$165:$V$173)</f>
        <v>0.9237333333333333</v>
      </c>
      <c r="AB8" s="210">
        <f>AVERAGE($V$116:$V$134)</f>
        <v>0.9173534205789472</v>
      </c>
      <c r="AC8" s="210">
        <f>AVERAGE($V$116)</f>
        <v>0.88962645699999998</v>
      </c>
      <c r="AD8" s="210">
        <f>AVERAGE($V$117:$V$134)</f>
        <v>0.91889380744444438</v>
      </c>
      <c r="AE8" s="210"/>
      <c r="AF8" s="210">
        <f>AVERAGE($V$32:$V$35)</f>
        <v>0.80999999999999994</v>
      </c>
      <c r="AG8" s="210">
        <f>AVERAGE($V$14:$V$19,$V$30:$V$31,$V$36:$V$44,$V$67:$V$79)</f>
        <v>0.93593333333333339</v>
      </c>
      <c r="AH8" s="210">
        <f>AVERAGE($V$2:$V$7)</f>
        <v>0.94233333333333313</v>
      </c>
      <c r="AI8" s="210">
        <f>AVERAGE($V$8:$V$13)</f>
        <v>0.92800000000000005</v>
      </c>
      <c r="AJ8" s="210"/>
      <c r="AK8" s="210">
        <f>AVERAGE($V$14:$V$19)</f>
        <v>0.9371666666666667</v>
      </c>
      <c r="AL8" s="210">
        <f>AVERAGE($V$30:$V$31)</f>
        <v>0.92949999999999999</v>
      </c>
      <c r="AM8" s="210"/>
      <c r="AN8" s="210">
        <f>AVERAGE($V$32:$V$35)</f>
        <v>0.80999999999999994</v>
      </c>
      <c r="AO8" s="210">
        <f>AVERAGE($V$36:$V$44)</f>
        <v>0.94533333333333325</v>
      </c>
      <c r="AP8" s="214"/>
      <c r="AQ8" s="210">
        <f>AVERAGE($V$67:$V$79)</f>
        <v>0.92984615384615388</v>
      </c>
      <c r="AR8" s="210">
        <f>AVERAGE($V$80:$V$81)</f>
        <v>0.93900000000000006</v>
      </c>
      <c r="AS8" s="210">
        <f>AVERAGE($V$82:$V$85)</f>
        <v>0.94524999999999992</v>
      </c>
      <c r="AT8" s="210">
        <f>AVERAGE($V$188:$V$201)</f>
        <v>0.86666666666666659</v>
      </c>
    </row>
    <row r="9" spans="1:47" ht="15" customHeight="1">
      <c r="A9" s="167"/>
      <c r="B9" s="55" t="s">
        <v>409</v>
      </c>
      <c r="C9" s="50">
        <v>2015</v>
      </c>
      <c r="D9" s="153"/>
      <c r="E9" s="153"/>
      <c r="F9" s="57" t="s">
        <v>18</v>
      </c>
      <c r="G9" s="153"/>
      <c r="H9" s="153"/>
      <c r="I9" s="153" t="s">
        <v>132</v>
      </c>
      <c r="J9" s="208" t="s">
        <v>593</v>
      </c>
      <c r="K9" s="153" t="s">
        <v>427</v>
      </c>
      <c r="L9" s="55"/>
      <c r="M9" s="168" t="s">
        <v>415</v>
      </c>
      <c r="N9" s="153"/>
      <c r="O9" s="153"/>
      <c r="P9" s="169"/>
      <c r="Q9" s="169">
        <v>0.93</v>
      </c>
      <c r="R9" s="169"/>
      <c r="S9" s="169"/>
      <c r="T9" s="170">
        <v>18</v>
      </c>
      <c r="U9" s="171"/>
      <c r="V9" s="162">
        <f t="shared" si="0"/>
        <v>0.93</v>
      </c>
      <c r="W9" s="163">
        <f t="shared" si="1"/>
        <v>18</v>
      </c>
      <c r="X9" s="210" t="s">
        <v>624</v>
      </c>
      <c r="Y9" s="212">
        <f>COUNT($W$159:$W$177)</f>
        <v>19</v>
      </c>
      <c r="Z9" s="212">
        <f>COUNT($W$159:$W$164)</f>
        <v>6</v>
      </c>
      <c r="AA9" s="212">
        <f>COUNT($W$165:$W$173)</f>
        <v>9</v>
      </c>
      <c r="AB9" s="212">
        <f>COUNT($W$116:$W$134)</f>
        <v>19</v>
      </c>
      <c r="AC9" s="212">
        <f>COUNT($W$116)</f>
        <v>1</v>
      </c>
      <c r="AD9" s="212">
        <f>COUNT($W$117:$W$134)</f>
        <v>18</v>
      </c>
      <c r="AE9" s="212">
        <f>COUNT($W$14:$W$79)</f>
        <v>66</v>
      </c>
      <c r="AF9" s="212">
        <f>COUNT($V$32:$V$35)</f>
        <v>4</v>
      </c>
      <c r="AG9" s="212">
        <f>COUNT($W$14:$W$19,$W$30:$W$31,$W$36:$W$44,$W$67:$W$79)</f>
        <v>30</v>
      </c>
      <c r="AH9" s="212">
        <f>COUNT($V$2:$V$7)</f>
        <v>6</v>
      </c>
      <c r="AI9" s="212">
        <f>COUNT($V$8:$V$13)</f>
        <v>6</v>
      </c>
      <c r="AJ9" s="212">
        <f>COUNT($W$14:$W$29)</f>
        <v>16</v>
      </c>
      <c r="AK9" s="212">
        <f>COUNT($V$14:$V$19)</f>
        <v>6</v>
      </c>
      <c r="AL9" s="212">
        <f>COUNT($V$30:$V$31)</f>
        <v>2</v>
      </c>
      <c r="AM9" s="212">
        <f>COUNT($W$32:$W$66)</f>
        <v>35</v>
      </c>
      <c r="AN9" s="212">
        <f>COUNT($V$32:$V$35)</f>
        <v>4</v>
      </c>
      <c r="AO9" s="212">
        <f>COUNT($V$36:$V$44)</f>
        <v>9</v>
      </c>
      <c r="AP9" s="216">
        <f>COUNT($W$67:$W$79)</f>
        <v>13</v>
      </c>
      <c r="AQ9" s="212">
        <f>COUNT($W$67:$W$79)</f>
        <v>13</v>
      </c>
      <c r="AR9" s="212">
        <f>COUNT($V$80:$V$81)</f>
        <v>2</v>
      </c>
      <c r="AS9" s="212">
        <f>COUNT($V$82:$V$85)</f>
        <v>4</v>
      </c>
      <c r="AT9" s="210">
        <f>COUNT($W$188:$W$201)</f>
        <v>14</v>
      </c>
      <c r="AU9" s="155" t="s">
        <v>430</v>
      </c>
    </row>
    <row r="10" spans="1:47" ht="15" customHeight="1">
      <c r="A10" s="167"/>
      <c r="B10" s="55" t="s">
        <v>409</v>
      </c>
      <c r="C10" s="50">
        <v>2015</v>
      </c>
      <c r="D10" s="153"/>
      <c r="E10" s="153"/>
      <c r="F10" s="57" t="s">
        <v>424</v>
      </c>
      <c r="G10" s="153"/>
      <c r="H10" s="153"/>
      <c r="I10" s="153" t="s">
        <v>132</v>
      </c>
      <c r="J10" s="208" t="s">
        <v>593</v>
      </c>
      <c r="K10" s="153" t="s">
        <v>427</v>
      </c>
      <c r="L10" s="55"/>
      <c r="M10" s="168" t="s">
        <v>415</v>
      </c>
      <c r="N10" s="153"/>
      <c r="O10" s="153"/>
      <c r="P10" s="169"/>
      <c r="Q10" s="169">
        <v>0.93</v>
      </c>
      <c r="R10" s="169"/>
      <c r="S10" s="169"/>
      <c r="T10" s="170">
        <v>14</v>
      </c>
      <c r="U10" s="171"/>
      <c r="V10" s="162">
        <f t="shared" si="0"/>
        <v>0.93</v>
      </c>
      <c r="W10" s="163">
        <f t="shared" si="1"/>
        <v>14</v>
      </c>
      <c r="X10"/>
      <c r="Y10"/>
      <c r="Z10"/>
      <c r="AA10"/>
      <c r="AB10"/>
      <c r="AC10"/>
      <c r="AD10"/>
      <c r="AE10" s="163"/>
      <c r="AF10" s="163"/>
      <c r="AG10" s="163"/>
      <c r="AI10" s="163"/>
      <c r="AJ10" s="236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</row>
    <row r="11" spans="1:47" ht="15" customHeight="1">
      <c r="A11" s="167"/>
      <c r="B11" s="55" t="s">
        <v>409</v>
      </c>
      <c r="C11" s="50">
        <v>2015</v>
      </c>
      <c r="D11" s="153"/>
      <c r="E11" s="153"/>
      <c r="F11" s="57" t="s">
        <v>18</v>
      </c>
      <c r="G11" s="153"/>
      <c r="H11" s="153"/>
      <c r="I11" s="153" t="s">
        <v>132</v>
      </c>
      <c r="J11" s="208" t="s">
        <v>593</v>
      </c>
      <c r="K11" s="153" t="s">
        <v>427</v>
      </c>
      <c r="L11" s="55"/>
      <c r="M11" s="168" t="s">
        <v>416</v>
      </c>
      <c r="N11" s="153"/>
      <c r="O11" s="153"/>
      <c r="P11" s="169"/>
      <c r="Q11" s="169">
        <v>0.93</v>
      </c>
      <c r="R11" s="169"/>
      <c r="S11" s="169"/>
      <c r="T11" s="170">
        <v>20</v>
      </c>
      <c r="U11" s="171"/>
      <c r="V11" s="162">
        <f t="shared" si="0"/>
        <v>0.93</v>
      </c>
      <c r="W11" s="163">
        <f t="shared" si="1"/>
        <v>20</v>
      </c>
      <c r="X11" s="16"/>
      <c r="Y11" s="17" t="str">
        <f>CONCATENATE(Y1," (n=",Y9,")")</f>
        <v>chaparral (n=19)</v>
      </c>
      <c r="Z11" s="17" t="str">
        <f>CONCATENATE(Z1," (n=",Z9,")")</f>
        <v>Chaparral Smoldering (n=6)</v>
      </c>
      <c r="AA11" s="17" t="str">
        <f>CONCATENATE(AA1," (n=",AA9,")")</f>
        <v>Chaparral Flaming (n=9)</v>
      </c>
      <c r="AB11" s="16" t="s">
        <v>633</v>
      </c>
      <c r="AC11" s="17" t="str">
        <f>CONCATENATE(AC1," (n=",AC9,")")</f>
        <v>Ponderosa Pine Smoldering (n=1)</v>
      </c>
      <c r="AD11" s="17" t="str">
        <f>CONCATENATE(AD1," (n=",AD9,")")</f>
        <v>Ponderosa Pine Flaming (n=18)</v>
      </c>
      <c r="AE11" s="16" t="s">
        <v>632</v>
      </c>
      <c r="AF11" s="17" t="s">
        <v>653</v>
      </c>
      <c r="AG11" s="17" t="s">
        <v>654</v>
      </c>
      <c r="AH11" s="16" t="s">
        <v>634</v>
      </c>
      <c r="AI11" s="16" t="s">
        <v>635</v>
      </c>
      <c r="AJ11" s="16" t="s">
        <v>636</v>
      </c>
      <c r="AK11" s="17" t="str">
        <f>CONCATENATE(AK1," (n=",AK9,")")</f>
        <v>SE loblolly pine Flaming (n=6)</v>
      </c>
      <c r="AL11" s="17" t="str">
        <f>CONCATENATE(AL1," (n=",AL9,")")</f>
        <v>SE longleaf pine (n=2)</v>
      </c>
      <c r="AM11" s="16" t="s">
        <v>637</v>
      </c>
      <c r="AN11" s="17" t="s">
        <v>651</v>
      </c>
      <c r="AO11" s="17" t="s">
        <v>652</v>
      </c>
      <c r="AP11" s="163"/>
      <c r="AQ11" s="17" t="str">
        <f>CONCATENATE(AQ1," (n=",AQ9,")")</f>
        <v>SE pine - No Lee or Smoldering Robertson (n=13)</v>
      </c>
      <c r="AR11" s="17" t="str">
        <f>CONCATENATE(AR1," (n=",AR9,")")</f>
        <v>SE pocosin (n=2)</v>
      </c>
      <c r="AS11" s="16" t="str">
        <f>CONCATENATE(AS1," (n=",AS9,")")</f>
        <v>SE wetland grass (n=4)</v>
      </c>
      <c r="AT11" s="16" t="s">
        <v>638</v>
      </c>
    </row>
    <row r="12" spans="1:47">
      <c r="A12" s="167"/>
      <c r="B12" s="55" t="s">
        <v>409</v>
      </c>
      <c r="C12" s="50">
        <v>2015</v>
      </c>
      <c r="D12" s="153"/>
      <c r="E12" s="153"/>
      <c r="F12" s="57" t="s">
        <v>424</v>
      </c>
      <c r="G12" s="153"/>
      <c r="H12" s="153"/>
      <c r="I12" s="153" t="s">
        <v>132</v>
      </c>
      <c r="J12" s="208" t="s">
        <v>593</v>
      </c>
      <c r="K12" s="153" t="s">
        <v>427</v>
      </c>
      <c r="L12" s="55"/>
      <c r="M12" s="168" t="s">
        <v>416</v>
      </c>
      <c r="N12" s="153"/>
      <c r="O12" s="153"/>
      <c r="P12" s="169"/>
      <c r="Q12" s="169">
        <v>0.93</v>
      </c>
      <c r="R12" s="169"/>
      <c r="S12" s="169"/>
      <c r="T12" s="170">
        <v>15</v>
      </c>
      <c r="U12" s="171"/>
      <c r="V12" s="162">
        <f t="shared" si="0"/>
        <v>0.93</v>
      </c>
      <c r="W12" s="163">
        <f t="shared" si="1"/>
        <v>15</v>
      </c>
      <c r="X12" t="s">
        <v>621</v>
      </c>
      <c r="Y12" s="163">
        <f>+Y6</f>
        <v>6.3250000000000002</v>
      </c>
      <c r="Z12"/>
      <c r="AA12"/>
      <c r="AB12" s="163">
        <f>+AB6</f>
        <v>13.188884465000001</v>
      </c>
      <c r="AC12"/>
      <c r="AD12"/>
      <c r="AE12" s="163">
        <f>+AE6</f>
        <v>14.02310202</v>
      </c>
      <c r="AF12" s="163"/>
      <c r="AG12" s="163"/>
      <c r="AH12" s="163">
        <f>+AH6</f>
        <v>7.7190603255000001</v>
      </c>
      <c r="AI12" s="163">
        <f>+AI6</f>
        <v>14.25</v>
      </c>
      <c r="AJ12" s="163">
        <f>+AJ6</f>
        <v>12.8038667375</v>
      </c>
      <c r="AK12" s="163"/>
      <c r="AL12" s="163"/>
      <c r="AM12" s="163">
        <f>+AM6</f>
        <v>14.737597064999999</v>
      </c>
      <c r="AN12" s="163"/>
      <c r="AO12" s="163"/>
      <c r="AP12" s="163"/>
      <c r="AQ12" s="163"/>
      <c r="AR12" s="163"/>
      <c r="AS12" s="163">
        <f>+AS6</f>
        <v>5.38</v>
      </c>
      <c r="AT12" s="163">
        <f>+AT6</f>
        <v>7</v>
      </c>
    </row>
    <row r="13" spans="1:47">
      <c r="A13" s="37">
        <v>181</v>
      </c>
      <c r="B13" s="38" t="s">
        <v>251</v>
      </c>
      <c r="C13" s="38">
        <v>2009</v>
      </c>
      <c r="D13" s="43" t="s">
        <v>252</v>
      </c>
      <c r="E13" s="43" t="s">
        <v>253</v>
      </c>
      <c r="F13" s="43" t="s">
        <v>18</v>
      </c>
      <c r="G13" s="44" t="s">
        <v>286</v>
      </c>
      <c r="H13" s="38" t="s">
        <v>325</v>
      </c>
      <c r="I13" s="43" t="s">
        <v>223</v>
      </c>
      <c r="J13" s="38" t="s">
        <v>593</v>
      </c>
      <c r="K13" s="44" t="s">
        <v>323</v>
      </c>
      <c r="L13" s="44" t="s">
        <v>323</v>
      </c>
      <c r="M13" s="44"/>
      <c r="N13" s="44" t="s">
        <v>326</v>
      </c>
      <c r="O13" s="43"/>
      <c r="P13" s="39"/>
      <c r="Q13" s="45">
        <v>0.93600000000000005</v>
      </c>
      <c r="R13" s="45"/>
      <c r="S13" s="45"/>
      <c r="T13" s="46">
        <v>9.7259542759999995</v>
      </c>
      <c r="U13" s="28"/>
      <c r="V13" s="162">
        <f t="shared" si="0"/>
        <v>0.93600000000000005</v>
      </c>
      <c r="W13" s="163">
        <f t="shared" si="1"/>
        <v>9.7259542759999995</v>
      </c>
      <c r="X13" t="s">
        <v>620</v>
      </c>
      <c r="Y13" s="163">
        <f>+Y5-Y6</f>
        <v>1.375</v>
      </c>
      <c r="Z13"/>
      <c r="AA13"/>
      <c r="AB13" s="163">
        <f>+AB5-AB6</f>
        <v>1.5676963849999996</v>
      </c>
      <c r="AC13"/>
      <c r="AD13"/>
      <c r="AE13" s="163">
        <f>+AE5-AE6</f>
        <v>8.2282032349999987</v>
      </c>
      <c r="AF13" s="163"/>
      <c r="AG13" s="163"/>
      <c r="AH13" s="163">
        <f>+AH5-AH6</f>
        <v>2.7909708105000002</v>
      </c>
      <c r="AI13" s="163">
        <f>+AI5-AI6</f>
        <v>0.91564133500000011</v>
      </c>
      <c r="AJ13" s="163">
        <f>+AJ5-AJ6</f>
        <v>5.1961332625000001</v>
      </c>
      <c r="AK13" s="163"/>
      <c r="AL13" s="163"/>
      <c r="AM13" s="163">
        <f>+AM5-AM6</f>
        <v>16.362402935000002</v>
      </c>
      <c r="AN13" s="163"/>
      <c r="AO13" s="163"/>
      <c r="AP13" s="163"/>
      <c r="AQ13" s="163"/>
      <c r="AR13" s="163"/>
      <c r="AS13" s="163">
        <f>+AS5-AS6</f>
        <v>2.1422226814999998</v>
      </c>
      <c r="AT13" s="163">
        <f>+AT5-AT6</f>
        <v>2.6500000000000004</v>
      </c>
    </row>
    <row r="14" spans="1:47" s="103" customFormat="1" ht="15" customHeight="1">
      <c r="A14" s="95">
        <v>181</v>
      </c>
      <c r="B14" s="97" t="s">
        <v>251</v>
      </c>
      <c r="C14" s="97">
        <v>2009</v>
      </c>
      <c r="D14" s="96" t="s">
        <v>252</v>
      </c>
      <c r="E14" s="96" t="s">
        <v>253</v>
      </c>
      <c r="F14" s="96" t="s">
        <v>18</v>
      </c>
      <c r="G14" s="109" t="s">
        <v>286</v>
      </c>
      <c r="H14" s="97" t="s">
        <v>298</v>
      </c>
      <c r="I14" s="96" t="s">
        <v>223</v>
      </c>
      <c r="J14" s="105" t="s">
        <v>597</v>
      </c>
      <c r="K14" s="105" t="s">
        <v>518</v>
      </c>
      <c r="L14" s="109" t="s">
        <v>125</v>
      </c>
      <c r="M14" s="109"/>
      <c r="N14" s="109" t="s">
        <v>299</v>
      </c>
      <c r="O14" s="96"/>
      <c r="P14" s="98"/>
      <c r="Q14" s="110">
        <v>0.92800000000000005</v>
      </c>
      <c r="R14" s="110"/>
      <c r="S14" s="110"/>
      <c r="T14" s="111">
        <v>15.63727323</v>
      </c>
      <c r="U14" s="112"/>
      <c r="V14" s="101">
        <f t="shared" si="0"/>
        <v>0.92800000000000005</v>
      </c>
      <c r="W14" s="102">
        <f t="shared" si="1"/>
        <v>15.63727323</v>
      </c>
      <c r="X14" t="s">
        <v>622</v>
      </c>
      <c r="Y14" s="163">
        <f>+Y7-Y5</f>
        <v>0.92999999999999883</v>
      </c>
      <c r="Z14" s="102"/>
      <c r="AA14" s="102"/>
      <c r="AB14" s="163">
        <f>+AB7-AB5</f>
        <v>5.1388423049999989</v>
      </c>
      <c r="AC14" s="102"/>
      <c r="AD14" s="102"/>
      <c r="AE14" s="163">
        <f>+AE7-AE5</f>
        <v>12.748694745000002</v>
      </c>
      <c r="AF14" s="102"/>
      <c r="AG14" s="102"/>
      <c r="AH14" s="163">
        <f>+AH7-AH5</f>
        <v>0.71762210400000015</v>
      </c>
      <c r="AI14" s="163">
        <f>+AI7-AI5</f>
        <v>2.1671793325000017</v>
      </c>
      <c r="AJ14" s="163">
        <f>+AJ7-AJ5</f>
        <v>5.4349999999999987</v>
      </c>
      <c r="AK14" s="102"/>
      <c r="AL14" s="102"/>
      <c r="AM14" s="163">
        <f>+AM7-AM5</f>
        <v>9.8999999999999986</v>
      </c>
      <c r="AN14" s="102"/>
      <c r="AO14" s="102"/>
      <c r="AP14" s="102"/>
      <c r="AQ14" s="102"/>
      <c r="AR14" s="102"/>
      <c r="AS14" s="163">
        <f>+AS7-AS5</f>
        <v>1.7937417704999996</v>
      </c>
      <c r="AT14" s="163">
        <f>+AT7-AT5</f>
        <v>4.7499999999999982</v>
      </c>
    </row>
    <row r="15" spans="1:47" s="103" customFormat="1" ht="15" customHeight="1">
      <c r="A15" s="95">
        <v>181</v>
      </c>
      <c r="B15" s="97" t="s">
        <v>251</v>
      </c>
      <c r="C15" s="97">
        <v>2009</v>
      </c>
      <c r="D15" s="96" t="s">
        <v>252</v>
      </c>
      <c r="E15" s="96" t="s">
        <v>253</v>
      </c>
      <c r="F15" s="104" t="s">
        <v>18</v>
      </c>
      <c r="G15" s="105" t="s">
        <v>295</v>
      </c>
      <c r="H15" s="97" t="s">
        <v>290</v>
      </c>
      <c r="I15" s="104" t="s">
        <v>291</v>
      </c>
      <c r="J15" s="105" t="s">
        <v>597</v>
      </c>
      <c r="K15" s="105" t="s">
        <v>518</v>
      </c>
      <c r="L15" s="105" t="s">
        <v>125</v>
      </c>
      <c r="M15" s="105"/>
      <c r="N15" s="105" t="s">
        <v>297</v>
      </c>
      <c r="O15" s="104"/>
      <c r="P15" s="98"/>
      <c r="Q15" s="106">
        <v>0.93200000000000005</v>
      </c>
      <c r="R15" s="106"/>
      <c r="S15" s="106"/>
      <c r="T15" s="107">
        <v>21.922610509999998</v>
      </c>
      <c r="U15" s="108"/>
      <c r="V15" s="101">
        <f t="shared" si="0"/>
        <v>0.93200000000000005</v>
      </c>
      <c r="W15" s="102">
        <f t="shared" si="1"/>
        <v>21.922610509999998</v>
      </c>
      <c r="X15" t="s">
        <v>618</v>
      </c>
      <c r="Y15" s="163">
        <f>+Y6-Y3</f>
        <v>1.4649999999999999</v>
      </c>
      <c r="Z15" s="102"/>
      <c r="AA15" s="102"/>
      <c r="AB15" s="163">
        <f>+AB6-AB3</f>
        <v>7.0058839930000012</v>
      </c>
      <c r="AC15" s="102"/>
      <c r="AD15" s="102"/>
      <c r="AE15" s="163">
        <f>+AE6-AE3</f>
        <v>11.953102019999999</v>
      </c>
      <c r="AF15" s="102"/>
      <c r="AG15" s="102"/>
      <c r="AH15" s="163">
        <f>+AH6-AH3</f>
        <v>0.81086161450000027</v>
      </c>
      <c r="AI15" s="163">
        <f>+AI6-AI3</f>
        <v>4.5240457240000005</v>
      </c>
      <c r="AJ15" s="163">
        <f>+AJ6-AJ3</f>
        <v>10.7338667375</v>
      </c>
      <c r="AK15" s="102"/>
      <c r="AL15" s="102"/>
      <c r="AM15" s="163">
        <f>+AM6-AM3</f>
        <v>7.4775970649999994</v>
      </c>
      <c r="AN15" s="102"/>
      <c r="AO15" s="102"/>
      <c r="AP15" s="102"/>
      <c r="AQ15" s="102"/>
      <c r="AR15" s="102"/>
      <c r="AS15" s="163">
        <f>+AS6-AS3</f>
        <v>1.65</v>
      </c>
      <c r="AT15" s="163">
        <f>+AT6-AT3</f>
        <v>4.2</v>
      </c>
    </row>
    <row r="16" spans="1:47" s="103" customFormat="1" ht="15" customHeight="1">
      <c r="A16" s="95">
        <v>181</v>
      </c>
      <c r="B16" s="97" t="s">
        <v>251</v>
      </c>
      <c r="C16" s="97">
        <v>2009</v>
      </c>
      <c r="D16" s="96" t="s">
        <v>252</v>
      </c>
      <c r="E16" s="96" t="s">
        <v>253</v>
      </c>
      <c r="F16" s="104" t="s">
        <v>18</v>
      </c>
      <c r="G16" s="105" t="s">
        <v>300</v>
      </c>
      <c r="H16" s="97" t="s">
        <v>290</v>
      </c>
      <c r="I16" s="104" t="s">
        <v>291</v>
      </c>
      <c r="J16" s="105" t="s">
        <v>597</v>
      </c>
      <c r="K16" s="105" t="s">
        <v>518</v>
      </c>
      <c r="L16" s="105" t="s">
        <v>125</v>
      </c>
      <c r="M16" s="105"/>
      <c r="N16" s="105" t="s">
        <v>302</v>
      </c>
      <c r="O16" s="104"/>
      <c r="P16" s="98"/>
      <c r="Q16" s="106">
        <v>0.93600000000000005</v>
      </c>
      <c r="R16" s="106"/>
      <c r="S16" s="106"/>
      <c r="T16" s="107">
        <v>12.21546695</v>
      </c>
      <c r="U16" s="108"/>
      <c r="V16" s="101">
        <f t="shared" si="0"/>
        <v>0.93600000000000005</v>
      </c>
      <c r="W16" s="102">
        <f t="shared" si="1"/>
        <v>12.21546695</v>
      </c>
      <c r="X16" t="s">
        <v>619</v>
      </c>
      <c r="Y16" s="163">
        <f>+Y4-Y7</f>
        <v>3.620000000000001</v>
      </c>
      <c r="Z16" s="102"/>
      <c r="AA16" s="102"/>
      <c r="AB16" s="163">
        <f>+AB4-AB7</f>
        <v>1.5246642150000014</v>
      </c>
      <c r="AC16" s="102"/>
      <c r="AD16" s="102"/>
      <c r="AE16" s="163">
        <f>+AE4-AE7</f>
        <v>45</v>
      </c>
      <c r="AF16" s="102"/>
      <c r="AG16" s="102"/>
      <c r="AH16" s="163">
        <f>+AH4-AH7</f>
        <v>4.5168843799999987</v>
      </c>
      <c r="AI16" s="163">
        <f>+AI4-AI7</f>
        <v>2.6671793324999982</v>
      </c>
      <c r="AJ16" s="163">
        <f>+AJ4-AJ7</f>
        <v>19.565000000000001</v>
      </c>
      <c r="AK16" s="102"/>
      <c r="AL16" s="102"/>
      <c r="AM16" s="163">
        <f>+AM4-AM7</f>
        <v>39</v>
      </c>
      <c r="AN16" s="102"/>
      <c r="AO16" s="102"/>
      <c r="AP16" s="102"/>
      <c r="AQ16" s="102"/>
      <c r="AR16" s="102"/>
      <c r="AS16" s="163">
        <f>+AS4-AS7</f>
        <v>0.60455726700000056</v>
      </c>
      <c r="AT16" s="163">
        <f>+AT4-AT7</f>
        <v>26.950000000000003</v>
      </c>
    </row>
    <row r="17" spans="1:46" s="103" customFormat="1" ht="15" customHeight="1">
      <c r="A17" s="113"/>
      <c r="B17" s="114" t="s">
        <v>381</v>
      </c>
      <c r="C17" s="114">
        <v>2011</v>
      </c>
      <c r="D17" s="115"/>
      <c r="E17" s="115"/>
      <c r="F17" s="97" t="s">
        <v>71</v>
      </c>
      <c r="G17" s="115"/>
      <c r="H17" s="116"/>
      <c r="I17" s="104" t="s">
        <v>124</v>
      </c>
      <c r="J17" s="105" t="s">
        <v>597</v>
      </c>
      <c r="K17" s="97" t="s">
        <v>514</v>
      </c>
      <c r="L17" s="114" t="s">
        <v>587</v>
      </c>
      <c r="M17" s="115"/>
      <c r="N17" s="114"/>
      <c r="O17" s="114"/>
      <c r="P17" s="117"/>
      <c r="Q17" s="118">
        <v>0.94199999999999995</v>
      </c>
      <c r="R17" s="117"/>
      <c r="S17" s="117"/>
      <c r="T17" s="119">
        <v>22.58</v>
      </c>
      <c r="U17" s="120"/>
      <c r="V17" s="101">
        <f t="shared" si="0"/>
        <v>0.94199999999999995</v>
      </c>
      <c r="W17" s="102">
        <f t="shared" si="1"/>
        <v>22.58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s="103" customFormat="1" ht="15" customHeight="1">
      <c r="A18" s="95">
        <v>181</v>
      </c>
      <c r="B18" s="97" t="s">
        <v>251</v>
      </c>
      <c r="C18" s="97">
        <v>2009</v>
      </c>
      <c r="D18" s="96" t="s">
        <v>252</v>
      </c>
      <c r="E18" s="96" t="s">
        <v>253</v>
      </c>
      <c r="F18" s="96" t="s">
        <v>18</v>
      </c>
      <c r="G18" s="109" t="s">
        <v>300</v>
      </c>
      <c r="H18" s="97" t="s">
        <v>298</v>
      </c>
      <c r="I18" s="96" t="s">
        <v>223</v>
      </c>
      <c r="J18" s="105" t="s">
        <v>597</v>
      </c>
      <c r="K18" s="105" t="s">
        <v>518</v>
      </c>
      <c r="L18" s="109" t="s">
        <v>125</v>
      </c>
      <c r="M18" s="109"/>
      <c r="N18" s="109" t="s">
        <v>301</v>
      </c>
      <c r="O18" s="96"/>
      <c r="P18" s="98"/>
      <c r="Q18" s="110">
        <v>0.94199999999999995</v>
      </c>
      <c r="R18" s="110"/>
      <c r="S18" s="110"/>
      <c r="T18" s="111">
        <v>13.15830701</v>
      </c>
      <c r="U18" s="112"/>
      <c r="V18" s="101">
        <f t="shared" si="0"/>
        <v>0.94199999999999995</v>
      </c>
      <c r="W18" s="102">
        <f t="shared" si="1"/>
        <v>13.15830701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s="103" customFormat="1" ht="15" customHeight="1">
      <c r="A19" s="113"/>
      <c r="B19" s="114" t="s">
        <v>381</v>
      </c>
      <c r="C19" s="114">
        <v>2011</v>
      </c>
      <c r="D19" s="115"/>
      <c r="E19" s="115"/>
      <c r="F19" s="97" t="s">
        <v>71</v>
      </c>
      <c r="G19" s="115"/>
      <c r="H19" s="116"/>
      <c r="I19" s="104" t="s">
        <v>124</v>
      </c>
      <c r="J19" s="105" t="s">
        <v>597</v>
      </c>
      <c r="K19" s="97" t="s">
        <v>515</v>
      </c>
      <c r="L19" s="114" t="s">
        <v>588</v>
      </c>
      <c r="M19" s="115"/>
      <c r="N19" s="114"/>
      <c r="O19" s="114"/>
      <c r="P19" s="117"/>
      <c r="Q19" s="118">
        <v>0.94299999999999995</v>
      </c>
      <c r="R19" s="117"/>
      <c r="S19" s="117"/>
      <c r="T19" s="119">
        <v>9.4499999999999993</v>
      </c>
      <c r="U19" s="120"/>
      <c r="V19" s="101">
        <f t="shared" si="0"/>
        <v>0.94299999999999995</v>
      </c>
      <c r="W19" s="102">
        <f t="shared" si="1"/>
        <v>9.4499999999999993</v>
      </c>
      <c r="X19" s="102" t="s">
        <v>655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</row>
    <row r="20" spans="1:46" s="103" customFormat="1" ht="15" customHeight="1">
      <c r="A20" s="121"/>
      <c r="B20" s="122" t="s">
        <v>409</v>
      </c>
      <c r="C20" s="114">
        <v>2013</v>
      </c>
      <c r="D20" s="123"/>
      <c r="E20" s="123"/>
      <c r="F20" s="124" t="s">
        <v>424</v>
      </c>
      <c r="G20" s="123"/>
      <c r="H20" s="123"/>
      <c r="I20" s="125" t="s">
        <v>124</v>
      </c>
      <c r="J20" s="105" t="s">
        <v>597</v>
      </c>
      <c r="K20" s="97" t="s">
        <v>516</v>
      </c>
      <c r="L20" s="122"/>
      <c r="M20" s="125" t="s">
        <v>415</v>
      </c>
      <c r="N20" s="123"/>
      <c r="O20" s="123"/>
      <c r="P20" s="126"/>
      <c r="Q20" s="126"/>
      <c r="R20" s="126"/>
      <c r="S20" s="126"/>
      <c r="T20" s="127">
        <v>35</v>
      </c>
      <c r="U20" s="128"/>
      <c r="V20" s="101">
        <v>1.1000000000000001</v>
      </c>
      <c r="W20" s="102">
        <f t="shared" si="1"/>
        <v>35</v>
      </c>
      <c r="X20" s="211" t="s">
        <v>669</v>
      </c>
      <c r="Y20" s="22" t="s">
        <v>662</v>
      </c>
      <c r="Z20" s="211" t="s">
        <v>375</v>
      </c>
      <c r="AA20" s="211" t="s">
        <v>376</v>
      </c>
      <c r="AB20" s="163"/>
      <c r="AE20" s="163"/>
      <c r="AF20" s="163"/>
      <c r="AG20" s="163"/>
      <c r="AH20" s="155"/>
      <c r="AI20" s="163"/>
      <c r="AJ20" s="163"/>
      <c r="AK20" s="163"/>
      <c r="AL20" s="163"/>
      <c r="AM20" s="102"/>
      <c r="AN20" s="102"/>
      <c r="AO20" s="102"/>
      <c r="AP20" s="102"/>
      <c r="AQ20" s="102"/>
      <c r="AR20" s="102"/>
      <c r="AS20" s="102"/>
      <c r="AT20" s="102"/>
    </row>
    <row r="21" spans="1:46" s="103" customFormat="1" ht="15" customHeight="1">
      <c r="A21" s="121"/>
      <c r="B21" s="122" t="s">
        <v>409</v>
      </c>
      <c r="C21" s="114">
        <v>2013</v>
      </c>
      <c r="D21" s="123"/>
      <c r="E21" s="123"/>
      <c r="F21" s="124" t="s">
        <v>424</v>
      </c>
      <c r="G21" s="123"/>
      <c r="H21" s="123"/>
      <c r="I21" s="125" t="s">
        <v>124</v>
      </c>
      <c r="J21" s="105" t="s">
        <v>597</v>
      </c>
      <c r="K21" s="97" t="s">
        <v>516</v>
      </c>
      <c r="L21" s="122"/>
      <c r="M21" s="125" t="s">
        <v>416</v>
      </c>
      <c r="N21" s="123"/>
      <c r="O21" s="123"/>
      <c r="P21" s="126"/>
      <c r="Q21" s="126"/>
      <c r="R21" s="126"/>
      <c r="S21" s="126"/>
      <c r="T21" s="127">
        <v>31</v>
      </c>
      <c r="U21" s="128"/>
      <c r="V21" s="101">
        <v>1.1000000000000001</v>
      </c>
      <c r="W21" s="102">
        <f t="shared" si="1"/>
        <v>31</v>
      </c>
      <c r="X21" s="210" t="s">
        <v>47</v>
      </c>
      <c r="Y21" s="260">
        <v>7.99</v>
      </c>
      <c r="Z21" s="260">
        <v>6.79</v>
      </c>
      <c r="AA21" s="260">
        <v>10.35</v>
      </c>
      <c r="AB21" s="163"/>
      <c r="AE21" s="163"/>
      <c r="AF21" s="163"/>
      <c r="AG21" s="163"/>
      <c r="AH21" s="155"/>
      <c r="AI21" s="163"/>
      <c r="AJ21" s="163"/>
      <c r="AK21" s="163"/>
      <c r="AL21" s="163"/>
      <c r="AM21" s="102"/>
      <c r="AN21" s="102"/>
      <c r="AO21" s="102"/>
      <c r="AP21" s="102"/>
      <c r="AQ21" s="102"/>
      <c r="AR21" s="102"/>
      <c r="AS21" s="102"/>
      <c r="AT21" s="102"/>
    </row>
    <row r="22" spans="1:46" s="103" customFormat="1" ht="15" customHeight="1">
      <c r="A22" s="121"/>
      <c r="B22" s="122" t="s">
        <v>409</v>
      </c>
      <c r="C22" s="114">
        <v>2013</v>
      </c>
      <c r="D22" s="123"/>
      <c r="E22" s="123"/>
      <c r="F22" s="124" t="s">
        <v>424</v>
      </c>
      <c r="G22" s="123"/>
      <c r="H22" s="123"/>
      <c r="I22" s="125" t="s">
        <v>124</v>
      </c>
      <c r="J22" s="105" t="s">
        <v>597</v>
      </c>
      <c r="K22" s="97" t="s">
        <v>516</v>
      </c>
      <c r="L22" s="122"/>
      <c r="M22" s="125" t="s">
        <v>415</v>
      </c>
      <c r="N22" s="123"/>
      <c r="O22" s="123"/>
      <c r="P22" s="126"/>
      <c r="Q22" s="126"/>
      <c r="R22" s="126"/>
      <c r="S22" s="126"/>
      <c r="T22" s="127">
        <v>13</v>
      </c>
      <c r="U22" s="128"/>
      <c r="V22" s="101">
        <v>1.1000000000000001</v>
      </c>
      <c r="W22" s="102">
        <f t="shared" si="1"/>
        <v>13</v>
      </c>
      <c r="X22" s="210" t="s">
        <v>55</v>
      </c>
      <c r="Y22" s="260">
        <v>15.64</v>
      </c>
      <c r="Z22" s="260">
        <v>15.31</v>
      </c>
      <c r="AA22" s="260">
        <v>21.42</v>
      </c>
      <c r="AB22" s="163"/>
      <c r="AE22" s="163"/>
      <c r="AF22" s="163"/>
      <c r="AG22" s="163"/>
      <c r="AH22" s="155"/>
      <c r="AI22" s="163"/>
      <c r="AJ22" s="163"/>
      <c r="AK22" s="163"/>
      <c r="AL22" s="163"/>
      <c r="AM22" s="102"/>
      <c r="AN22" s="102"/>
      <c r="AO22" s="102"/>
      <c r="AP22" s="102"/>
      <c r="AQ22" s="102"/>
      <c r="AR22" s="102"/>
      <c r="AS22" s="102"/>
      <c r="AT22" s="102"/>
    </row>
    <row r="23" spans="1:46" s="103" customFormat="1" ht="15" customHeight="1">
      <c r="A23" s="121"/>
      <c r="B23" s="122" t="s">
        <v>409</v>
      </c>
      <c r="C23" s="114">
        <v>2013</v>
      </c>
      <c r="D23" s="123"/>
      <c r="E23" s="123"/>
      <c r="F23" s="124" t="s">
        <v>424</v>
      </c>
      <c r="G23" s="123"/>
      <c r="H23" s="123"/>
      <c r="I23" s="125" t="s">
        <v>124</v>
      </c>
      <c r="J23" s="105" t="s">
        <v>597</v>
      </c>
      <c r="K23" s="97" t="s">
        <v>516</v>
      </c>
      <c r="L23" s="122"/>
      <c r="M23" s="125" t="s">
        <v>416</v>
      </c>
      <c r="N23" s="123"/>
      <c r="O23" s="123"/>
      <c r="P23" s="126"/>
      <c r="Q23" s="126"/>
      <c r="R23" s="126"/>
      <c r="S23" s="126"/>
      <c r="T23" s="127">
        <v>16</v>
      </c>
      <c r="U23" s="128"/>
      <c r="V23" s="101">
        <v>1.1000000000000001</v>
      </c>
      <c r="W23" s="102">
        <f t="shared" si="1"/>
        <v>16</v>
      </c>
      <c r="X23" s="210" t="s">
        <v>657</v>
      </c>
      <c r="Y23" s="260">
        <v>25.96</v>
      </c>
      <c r="Z23" s="260">
        <v>17.54</v>
      </c>
      <c r="AA23" s="260">
        <v>39.229999999999997</v>
      </c>
      <c r="AB23" s="163"/>
      <c r="AC23" s="163"/>
      <c r="AD23" s="163"/>
      <c r="AE23" s="163"/>
      <c r="AF23" s="163"/>
      <c r="AG23" s="163"/>
      <c r="AH23" s="155"/>
      <c r="AI23" s="163"/>
      <c r="AJ23" s="163"/>
      <c r="AK23" s="163"/>
      <c r="AL23" s="163"/>
      <c r="AM23" s="102"/>
      <c r="AN23" s="102"/>
      <c r="AO23" s="102"/>
      <c r="AP23" s="102"/>
      <c r="AQ23" s="102"/>
      <c r="AR23" s="102"/>
      <c r="AS23" s="102"/>
      <c r="AT23" s="102"/>
    </row>
    <row r="24" spans="1:46" s="103" customFormat="1" ht="15" customHeight="1">
      <c r="A24" s="121"/>
      <c r="B24" s="122" t="s">
        <v>409</v>
      </c>
      <c r="C24" s="114">
        <v>2013</v>
      </c>
      <c r="D24" s="123"/>
      <c r="E24" s="123"/>
      <c r="F24" s="124" t="s">
        <v>424</v>
      </c>
      <c r="G24" s="123"/>
      <c r="H24" s="123"/>
      <c r="I24" s="125" t="s">
        <v>124</v>
      </c>
      <c r="J24" s="105" t="s">
        <v>597</v>
      </c>
      <c r="K24" s="97" t="s">
        <v>516</v>
      </c>
      <c r="L24" s="123"/>
      <c r="M24" s="125" t="s">
        <v>415</v>
      </c>
      <c r="N24" s="123"/>
      <c r="O24" s="123"/>
      <c r="P24" s="126"/>
      <c r="Q24" s="126"/>
      <c r="R24" s="126"/>
      <c r="S24" s="126"/>
      <c r="T24" s="127">
        <v>20</v>
      </c>
      <c r="U24" s="128"/>
      <c r="V24" s="101">
        <v>1.1000000000000001</v>
      </c>
      <c r="W24" s="102">
        <f t="shared" si="1"/>
        <v>20</v>
      </c>
      <c r="X24" s="258" t="s">
        <v>667</v>
      </c>
      <c r="Y24" s="260">
        <v>19.28</v>
      </c>
      <c r="Z24" s="260">
        <v>15.83</v>
      </c>
      <c r="AA24" s="260"/>
      <c r="AB24" s="163"/>
      <c r="AC24" s="163"/>
      <c r="AD24" s="163"/>
      <c r="AE24" s="163"/>
      <c r="AF24" s="163"/>
      <c r="AG24" s="163"/>
      <c r="AH24" s="155"/>
      <c r="AI24" s="163"/>
      <c r="AJ24" s="163"/>
      <c r="AK24" s="163"/>
      <c r="AL24" s="163"/>
      <c r="AM24" s="102"/>
      <c r="AN24" s="102"/>
      <c r="AO24" s="102"/>
      <c r="AP24" s="102"/>
      <c r="AQ24" s="102"/>
      <c r="AR24" s="102"/>
      <c r="AS24" s="102"/>
      <c r="AT24" s="102"/>
    </row>
    <row r="25" spans="1:46" s="103" customFormat="1" ht="15" customHeight="1">
      <c r="A25" s="121"/>
      <c r="B25" s="122" t="s">
        <v>409</v>
      </c>
      <c r="C25" s="114">
        <v>2013</v>
      </c>
      <c r="D25" s="123"/>
      <c r="E25" s="123"/>
      <c r="F25" s="124" t="s">
        <v>426</v>
      </c>
      <c r="G25" s="123"/>
      <c r="H25" s="123"/>
      <c r="I25" s="125" t="s">
        <v>124</v>
      </c>
      <c r="J25" s="105" t="s">
        <v>597</v>
      </c>
      <c r="K25" s="97" t="s">
        <v>516</v>
      </c>
      <c r="L25" s="122"/>
      <c r="M25" s="125" t="s">
        <v>415</v>
      </c>
      <c r="N25" s="123"/>
      <c r="O25" s="123"/>
      <c r="P25" s="126"/>
      <c r="Q25" s="126"/>
      <c r="R25" s="126"/>
      <c r="S25" s="126"/>
      <c r="T25" s="127">
        <v>26</v>
      </c>
      <c r="U25" s="128"/>
      <c r="V25" s="101">
        <v>1.1000000000000001</v>
      </c>
      <c r="W25" s="102">
        <f t="shared" si="1"/>
        <v>26</v>
      </c>
      <c r="X25" s="258" t="s">
        <v>668</v>
      </c>
      <c r="Y25" s="260">
        <v>32.46</v>
      </c>
      <c r="Z25" s="260">
        <v>18.010000000000002</v>
      </c>
      <c r="AA25" s="260">
        <v>39.229999999999997</v>
      </c>
      <c r="AB25" s="155"/>
      <c r="AC25" s="163"/>
      <c r="AD25" s="163"/>
      <c r="AE25" s="163"/>
      <c r="AF25" s="163"/>
      <c r="AG25" s="163"/>
      <c r="AH25" s="155"/>
      <c r="AI25" s="163"/>
      <c r="AJ25" s="163"/>
      <c r="AK25" s="163"/>
      <c r="AL25" s="163"/>
      <c r="AM25" s="102"/>
      <c r="AN25" s="102"/>
      <c r="AO25" s="102"/>
      <c r="AP25" s="102"/>
      <c r="AQ25" s="102"/>
      <c r="AR25" s="102"/>
      <c r="AS25" s="102"/>
      <c r="AT25" s="102"/>
    </row>
    <row r="26" spans="1:46" s="103" customFormat="1" ht="15" customHeight="1">
      <c r="A26" s="121"/>
      <c r="B26" s="122" t="s">
        <v>409</v>
      </c>
      <c r="C26" s="114">
        <v>2013</v>
      </c>
      <c r="D26" s="123"/>
      <c r="E26" s="123"/>
      <c r="F26" s="124" t="s">
        <v>426</v>
      </c>
      <c r="G26" s="123"/>
      <c r="H26" s="123"/>
      <c r="I26" s="125" t="s">
        <v>124</v>
      </c>
      <c r="J26" s="105" t="s">
        <v>597</v>
      </c>
      <c r="K26" s="97" t="s">
        <v>516</v>
      </c>
      <c r="L26" s="122"/>
      <c r="M26" s="125" t="s">
        <v>415</v>
      </c>
      <c r="N26" s="123"/>
      <c r="O26" s="123"/>
      <c r="P26" s="126"/>
      <c r="Q26" s="126"/>
      <c r="R26" s="126"/>
      <c r="S26" s="126"/>
      <c r="T26" s="127">
        <v>21</v>
      </c>
      <c r="U26" s="128"/>
      <c r="V26" s="101">
        <v>1.1000000000000001</v>
      </c>
      <c r="W26" s="102">
        <f t="shared" si="1"/>
        <v>21</v>
      </c>
      <c r="X26" s="210" t="s">
        <v>494</v>
      </c>
      <c r="Y26" s="260">
        <v>15.34</v>
      </c>
      <c r="Z26" s="260"/>
      <c r="AA26" s="260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02"/>
      <c r="AN26" s="102"/>
      <c r="AO26" s="102"/>
      <c r="AP26" s="102"/>
      <c r="AQ26" s="102"/>
      <c r="AR26" s="102"/>
      <c r="AS26" s="102"/>
      <c r="AT26" s="102"/>
    </row>
    <row r="27" spans="1:46" s="103" customFormat="1" ht="15" customHeight="1">
      <c r="A27" s="121"/>
      <c r="B27" s="122" t="s">
        <v>409</v>
      </c>
      <c r="C27" s="114">
        <v>2013</v>
      </c>
      <c r="D27" s="123"/>
      <c r="E27" s="123"/>
      <c r="F27" s="124" t="s">
        <v>426</v>
      </c>
      <c r="G27" s="123"/>
      <c r="H27" s="123"/>
      <c r="I27" s="125" t="s">
        <v>124</v>
      </c>
      <c r="J27" s="105" t="s">
        <v>597</v>
      </c>
      <c r="K27" s="97" t="s">
        <v>516</v>
      </c>
      <c r="L27" s="122"/>
      <c r="M27" s="125" t="s">
        <v>415</v>
      </c>
      <c r="N27" s="123"/>
      <c r="O27" s="123"/>
      <c r="P27" s="126"/>
      <c r="Q27" s="126"/>
      <c r="R27" s="126"/>
      <c r="S27" s="126"/>
      <c r="T27" s="127">
        <v>43</v>
      </c>
      <c r="U27" s="128"/>
      <c r="V27" s="101">
        <v>1.1000000000000001</v>
      </c>
      <c r="W27" s="102">
        <f t="shared" si="1"/>
        <v>43</v>
      </c>
      <c r="X27" s="210" t="s">
        <v>658</v>
      </c>
      <c r="Y27" s="260">
        <v>12.805607528500001</v>
      </c>
      <c r="Z27" s="261"/>
      <c r="AA27" s="261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02"/>
      <c r="AN27" s="102"/>
      <c r="AO27" s="102"/>
      <c r="AP27" s="102"/>
      <c r="AQ27" s="102"/>
      <c r="AR27" s="102"/>
      <c r="AS27" s="102"/>
      <c r="AT27" s="102"/>
    </row>
    <row r="28" spans="1:46" s="103" customFormat="1" ht="15" customHeight="1">
      <c r="A28" s="95">
        <v>142</v>
      </c>
      <c r="B28" s="96" t="s">
        <v>135</v>
      </c>
      <c r="C28" s="97">
        <v>2007</v>
      </c>
      <c r="D28" s="96" t="s">
        <v>136</v>
      </c>
      <c r="E28" s="96" t="s">
        <v>137</v>
      </c>
      <c r="F28" s="97" t="s">
        <v>18</v>
      </c>
      <c r="G28" s="97">
        <v>2007</v>
      </c>
      <c r="H28" s="97" t="s">
        <v>124</v>
      </c>
      <c r="I28" s="97" t="s">
        <v>124</v>
      </c>
      <c r="J28" s="105" t="s">
        <v>597</v>
      </c>
      <c r="K28" s="97" t="s">
        <v>515</v>
      </c>
      <c r="L28" s="97" t="s">
        <v>586</v>
      </c>
      <c r="M28" s="97"/>
      <c r="N28" s="97" t="s">
        <v>139</v>
      </c>
      <c r="O28" s="97"/>
      <c r="P28" s="98"/>
      <c r="Q28" s="98"/>
      <c r="R28" s="98"/>
      <c r="S28" s="98"/>
      <c r="T28" s="99">
        <v>2.0699999999999998</v>
      </c>
      <c r="U28" s="100"/>
      <c r="V28" s="101">
        <v>1.1000000000000001</v>
      </c>
      <c r="W28" s="102">
        <f t="shared" si="1"/>
        <v>2.0699999999999998</v>
      </c>
      <c r="X28" s="210" t="s">
        <v>659</v>
      </c>
      <c r="Y28" s="260">
        <v>7.17</v>
      </c>
      <c r="Z28" s="260"/>
      <c r="AA28" s="260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02"/>
      <c r="AN28" s="102"/>
      <c r="AO28" s="102"/>
      <c r="AP28" s="102"/>
      <c r="AQ28" s="102"/>
      <c r="AR28" s="102"/>
      <c r="AS28" s="102"/>
      <c r="AT28" s="102"/>
    </row>
    <row r="29" spans="1:46" s="103" customFormat="1" ht="15" customHeight="1">
      <c r="A29" s="95">
        <v>142</v>
      </c>
      <c r="B29" s="96" t="s">
        <v>135</v>
      </c>
      <c r="C29" s="97">
        <v>2007</v>
      </c>
      <c r="D29" s="96" t="s">
        <v>136</v>
      </c>
      <c r="E29" s="96" t="s">
        <v>137</v>
      </c>
      <c r="F29" s="97" t="s">
        <v>18</v>
      </c>
      <c r="G29" s="97">
        <v>2007</v>
      </c>
      <c r="H29" s="97" t="s">
        <v>124</v>
      </c>
      <c r="I29" s="97" t="s">
        <v>124</v>
      </c>
      <c r="J29" s="105" t="s">
        <v>597</v>
      </c>
      <c r="K29" s="97" t="s">
        <v>515</v>
      </c>
      <c r="L29" s="97" t="s">
        <v>586</v>
      </c>
      <c r="M29" s="97"/>
      <c r="N29" s="97" t="s">
        <v>138</v>
      </c>
      <c r="O29" s="97"/>
      <c r="P29" s="98"/>
      <c r="Q29" s="98"/>
      <c r="R29" s="98"/>
      <c r="S29" s="98"/>
      <c r="T29" s="99">
        <v>6.49</v>
      </c>
      <c r="U29" s="100"/>
      <c r="V29" s="101">
        <v>1.1000000000000001</v>
      </c>
      <c r="W29" s="102">
        <f t="shared" si="1"/>
        <v>6.49</v>
      </c>
      <c r="X29" s="210" t="s">
        <v>504</v>
      </c>
      <c r="Y29" s="260">
        <v>12.63</v>
      </c>
      <c r="Z29" s="260"/>
      <c r="AA29" s="260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02"/>
      <c r="AN29" s="102"/>
      <c r="AO29" s="102"/>
      <c r="AP29" s="102"/>
      <c r="AQ29" s="102"/>
      <c r="AR29" s="102"/>
      <c r="AS29" s="102"/>
      <c r="AT29" s="102"/>
    </row>
    <row r="30" spans="1:46" ht="15" customHeight="1">
      <c r="A30" s="37">
        <v>181</v>
      </c>
      <c r="B30" s="38" t="s">
        <v>251</v>
      </c>
      <c r="C30" s="38">
        <v>2009</v>
      </c>
      <c r="D30" s="43" t="s">
        <v>252</v>
      </c>
      <c r="E30" s="43" t="s">
        <v>253</v>
      </c>
      <c r="F30" s="42" t="s">
        <v>18</v>
      </c>
      <c r="G30" s="47" t="s">
        <v>286</v>
      </c>
      <c r="H30" s="38" t="s">
        <v>290</v>
      </c>
      <c r="I30" s="42" t="s">
        <v>291</v>
      </c>
      <c r="J30" s="47" t="s">
        <v>599</v>
      </c>
      <c r="K30" s="44" t="s">
        <v>523</v>
      </c>
      <c r="L30" s="47" t="s">
        <v>304</v>
      </c>
      <c r="M30" s="47"/>
      <c r="N30" s="47" t="s">
        <v>310</v>
      </c>
      <c r="O30" s="42"/>
      <c r="P30" s="39"/>
      <c r="Q30" s="48">
        <v>0.91800000000000004</v>
      </c>
      <c r="R30" s="48"/>
      <c r="S30" s="48"/>
      <c r="T30" s="49">
        <v>11.45380153</v>
      </c>
      <c r="U30" s="27"/>
      <c r="V30" s="162">
        <f t="shared" ref="V30:V44" si="2">+Q30</f>
        <v>0.91800000000000004</v>
      </c>
      <c r="W30" s="163">
        <f t="shared" si="1"/>
        <v>11.45380153</v>
      </c>
      <c r="X30" s="135" t="s">
        <v>672</v>
      </c>
      <c r="Y30" s="102"/>
      <c r="Z30" s="102"/>
      <c r="AA30" s="102"/>
      <c r="AB30" s="163"/>
      <c r="AC30" s="163"/>
      <c r="AD30" s="163"/>
      <c r="AE30" s="163"/>
      <c r="AF30" s="163"/>
      <c r="AG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</row>
    <row r="31" spans="1:46" ht="15" customHeight="1">
      <c r="A31" s="37">
        <v>181</v>
      </c>
      <c r="B31" s="38" t="s">
        <v>251</v>
      </c>
      <c r="C31" s="38">
        <v>2009</v>
      </c>
      <c r="D31" s="43" t="s">
        <v>252</v>
      </c>
      <c r="E31" s="43" t="s">
        <v>253</v>
      </c>
      <c r="F31" s="42" t="s">
        <v>18</v>
      </c>
      <c r="G31" s="47" t="s">
        <v>300</v>
      </c>
      <c r="H31" s="38" t="s">
        <v>290</v>
      </c>
      <c r="I31" s="42" t="s">
        <v>291</v>
      </c>
      <c r="J31" s="47" t="s">
        <v>599</v>
      </c>
      <c r="K31" s="44" t="s">
        <v>523</v>
      </c>
      <c r="L31" s="47" t="s">
        <v>304</v>
      </c>
      <c r="M31" s="47"/>
      <c r="N31" s="47" t="s">
        <v>309</v>
      </c>
      <c r="O31" s="42"/>
      <c r="P31" s="39"/>
      <c r="Q31" s="48">
        <v>0.94099999999999995</v>
      </c>
      <c r="R31" s="48"/>
      <c r="S31" s="48"/>
      <c r="T31" s="49">
        <v>15.383533720000001</v>
      </c>
      <c r="U31" s="27"/>
      <c r="V31" s="162">
        <f t="shared" si="2"/>
        <v>0.94099999999999995</v>
      </c>
      <c r="W31" s="163">
        <f t="shared" si="1"/>
        <v>15.383533720000001</v>
      </c>
      <c r="X31" s="135"/>
      <c r="Y31" s="135"/>
      <c r="Z31" s="102"/>
      <c r="AA31" s="102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</row>
    <row r="32" spans="1:46" s="103" customFormat="1" ht="15" customHeight="1">
      <c r="A32" s="121"/>
      <c r="B32" s="122" t="s">
        <v>419</v>
      </c>
      <c r="C32" s="114">
        <v>2013</v>
      </c>
      <c r="D32" s="123"/>
      <c r="E32" s="123"/>
      <c r="F32" s="124" t="s">
        <v>18</v>
      </c>
      <c r="G32" s="123"/>
      <c r="H32" s="123"/>
      <c r="I32" s="123" t="s">
        <v>124</v>
      </c>
      <c r="J32" s="105" t="s">
        <v>590</v>
      </c>
      <c r="K32" s="123" t="s">
        <v>513</v>
      </c>
      <c r="L32" s="122" t="s">
        <v>421</v>
      </c>
      <c r="M32" s="123"/>
      <c r="N32" s="123"/>
      <c r="O32" s="123"/>
      <c r="P32" s="126"/>
      <c r="Q32" s="126">
        <v>0.76</v>
      </c>
      <c r="R32" s="126"/>
      <c r="S32" s="126"/>
      <c r="T32" s="127">
        <v>45</v>
      </c>
      <c r="U32" s="128"/>
      <c r="V32" s="101">
        <f t="shared" si="2"/>
        <v>0.76</v>
      </c>
      <c r="W32" s="102">
        <f t="shared" si="1"/>
        <v>45</v>
      </c>
      <c r="X32" s="22" t="s">
        <v>670</v>
      </c>
      <c r="Y32" s="22" t="s">
        <v>662</v>
      </c>
      <c r="Z32" s="211" t="s">
        <v>375</v>
      </c>
      <c r="AA32" s="211" t="s">
        <v>376</v>
      </c>
      <c r="AB32"/>
      <c r="AC32"/>
      <c r="AD32"/>
      <c r="AE32"/>
      <c r="AF32"/>
      <c r="AG32"/>
      <c r="AH32"/>
      <c r="AI32"/>
      <c r="AJ3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</row>
    <row r="33" spans="1:47" s="103" customFormat="1" ht="15" customHeight="1">
      <c r="A33" s="121"/>
      <c r="B33" s="122" t="s">
        <v>419</v>
      </c>
      <c r="C33" s="114">
        <v>2013</v>
      </c>
      <c r="D33" s="123"/>
      <c r="E33" s="123"/>
      <c r="F33" s="124" t="s">
        <v>18</v>
      </c>
      <c r="G33" s="123"/>
      <c r="H33" s="123"/>
      <c r="I33" s="123" t="s">
        <v>124</v>
      </c>
      <c r="J33" s="105" t="s">
        <v>590</v>
      </c>
      <c r="K33" s="123" t="s">
        <v>513</v>
      </c>
      <c r="L33" s="122" t="s">
        <v>421</v>
      </c>
      <c r="M33" s="123"/>
      <c r="N33" s="123"/>
      <c r="O33" s="123"/>
      <c r="P33" s="126"/>
      <c r="Q33" s="126">
        <v>0.78</v>
      </c>
      <c r="R33" s="126"/>
      <c r="S33" s="126"/>
      <c r="T33" s="127">
        <v>44</v>
      </c>
      <c r="U33" s="128"/>
      <c r="V33" s="101">
        <f t="shared" si="2"/>
        <v>0.78</v>
      </c>
      <c r="W33" s="102">
        <f t="shared" si="1"/>
        <v>44</v>
      </c>
      <c r="X33" s="257" t="s">
        <v>663</v>
      </c>
      <c r="Y33" s="261">
        <v>10.261111111111111</v>
      </c>
      <c r="Z33" s="260">
        <v>7.4555555555555548</v>
      </c>
      <c r="AA33" s="260">
        <v>13.066666666666666</v>
      </c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</row>
    <row r="34" spans="1:47" s="103" customFormat="1" ht="15" customHeight="1">
      <c r="A34" s="121"/>
      <c r="B34" s="122" t="s">
        <v>419</v>
      </c>
      <c r="C34" s="114">
        <v>2013</v>
      </c>
      <c r="D34" s="123"/>
      <c r="E34" s="123"/>
      <c r="F34" s="124" t="s">
        <v>18</v>
      </c>
      <c r="G34" s="123"/>
      <c r="H34" s="123"/>
      <c r="I34" s="123" t="s">
        <v>124</v>
      </c>
      <c r="J34" s="105" t="s">
        <v>590</v>
      </c>
      <c r="K34" s="123" t="s">
        <v>513</v>
      </c>
      <c r="L34" s="122" t="s">
        <v>421</v>
      </c>
      <c r="M34" s="123"/>
      <c r="N34" s="123"/>
      <c r="O34" s="123"/>
      <c r="P34" s="126"/>
      <c r="Q34" s="126">
        <v>0.82</v>
      </c>
      <c r="R34" s="126"/>
      <c r="S34" s="126"/>
      <c r="T34" s="127">
        <v>36.799999999999997</v>
      </c>
      <c r="U34" s="128"/>
      <c r="V34" s="101">
        <f t="shared" si="2"/>
        <v>0.82</v>
      </c>
      <c r="W34" s="102">
        <f t="shared" si="1"/>
        <v>36.799999999999997</v>
      </c>
      <c r="X34" s="210" t="s">
        <v>664</v>
      </c>
      <c r="Y34" s="260">
        <v>10.90714285714286</v>
      </c>
      <c r="Z34" s="260">
        <v>6.1499999999999995</v>
      </c>
      <c r="AA34" s="260">
        <v>14.475</v>
      </c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</row>
    <row r="35" spans="1:47" s="103" customFormat="1" ht="15" customHeight="1">
      <c r="A35" s="121"/>
      <c r="B35" s="122" t="s">
        <v>419</v>
      </c>
      <c r="C35" s="114">
        <v>2013</v>
      </c>
      <c r="D35" s="123"/>
      <c r="E35" s="123"/>
      <c r="F35" s="124" t="s">
        <v>18</v>
      </c>
      <c r="G35" s="123"/>
      <c r="H35" s="123"/>
      <c r="I35" s="123" t="s">
        <v>124</v>
      </c>
      <c r="J35" s="105" t="s">
        <v>590</v>
      </c>
      <c r="K35" s="123" t="s">
        <v>513</v>
      </c>
      <c r="L35" s="122" t="s">
        <v>421</v>
      </c>
      <c r="M35" s="123"/>
      <c r="N35" s="123"/>
      <c r="O35" s="123"/>
      <c r="P35" s="126"/>
      <c r="Q35" s="126">
        <v>0.88</v>
      </c>
      <c r="R35" s="126"/>
      <c r="S35" s="126"/>
      <c r="T35" s="127">
        <v>31.1</v>
      </c>
      <c r="U35" s="128"/>
      <c r="V35" s="101">
        <f t="shared" si="2"/>
        <v>0.88</v>
      </c>
      <c r="W35" s="102">
        <f t="shared" si="1"/>
        <v>31.1</v>
      </c>
      <c r="X35" s="210" t="s">
        <v>666</v>
      </c>
      <c r="Y35" s="260">
        <v>11.066666666666668</v>
      </c>
      <c r="Z35" s="260">
        <v>4.9999999999999991</v>
      </c>
      <c r="AA35" s="260">
        <v>17.133333333333333</v>
      </c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</row>
    <row r="36" spans="1:47" s="103" customFormat="1" ht="15" customHeight="1">
      <c r="A36" s="95">
        <v>181</v>
      </c>
      <c r="B36" s="97" t="s">
        <v>251</v>
      </c>
      <c r="C36" s="97">
        <v>2009</v>
      </c>
      <c r="D36" s="96" t="s">
        <v>252</v>
      </c>
      <c r="E36" s="96" t="s">
        <v>253</v>
      </c>
      <c r="F36" s="96" t="s">
        <v>18</v>
      </c>
      <c r="G36" s="96" t="s">
        <v>278</v>
      </c>
      <c r="H36" s="97" t="s">
        <v>279</v>
      </c>
      <c r="I36" s="96" t="s">
        <v>132</v>
      </c>
      <c r="J36" s="129" t="s">
        <v>590</v>
      </c>
      <c r="K36" s="129" t="s">
        <v>519</v>
      </c>
      <c r="L36" s="129" t="s">
        <v>293</v>
      </c>
      <c r="M36" s="96"/>
      <c r="N36" s="129" t="s">
        <v>294</v>
      </c>
      <c r="O36" s="96"/>
      <c r="P36" s="98"/>
      <c r="Q36" s="130">
        <v>0.92100000000000004</v>
      </c>
      <c r="R36" s="134"/>
      <c r="S36" s="134"/>
      <c r="T36" s="132">
        <v>11.87006098</v>
      </c>
      <c r="U36" s="133"/>
      <c r="V36" s="101">
        <f t="shared" si="2"/>
        <v>0.92100000000000004</v>
      </c>
      <c r="W36" s="102">
        <f t="shared" si="1"/>
        <v>11.87006098</v>
      </c>
      <c r="X36" s="210" t="s">
        <v>665</v>
      </c>
      <c r="Y36" s="260">
        <v>8.2999999999999989</v>
      </c>
      <c r="Z36" s="260">
        <v>4.8</v>
      </c>
      <c r="AA36" s="260">
        <v>11.799999999999999</v>
      </c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</row>
    <row r="37" spans="1:47" s="103" customFormat="1" ht="15" customHeight="1">
      <c r="A37" s="95">
        <v>181</v>
      </c>
      <c r="B37" s="97" t="s">
        <v>251</v>
      </c>
      <c r="C37" s="97">
        <v>2009</v>
      </c>
      <c r="D37" s="96" t="s">
        <v>252</v>
      </c>
      <c r="E37" s="96" t="s">
        <v>253</v>
      </c>
      <c r="F37" s="104" t="s">
        <v>18</v>
      </c>
      <c r="G37" s="105" t="s">
        <v>300</v>
      </c>
      <c r="H37" s="97" t="s">
        <v>314</v>
      </c>
      <c r="I37" s="104" t="s">
        <v>223</v>
      </c>
      <c r="J37" s="105" t="s">
        <v>590</v>
      </c>
      <c r="K37" s="105" t="s">
        <v>296</v>
      </c>
      <c r="L37" s="105" t="s">
        <v>315</v>
      </c>
      <c r="M37" s="105"/>
      <c r="N37" s="105" t="s">
        <v>318</v>
      </c>
      <c r="O37" s="104"/>
      <c r="P37" s="98"/>
      <c r="Q37" s="106">
        <v>0.92100000000000004</v>
      </c>
      <c r="R37" s="106"/>
      <c r="S37" s="106"/>
      <c r="T37" s="107">
        <v>14.09240808</v>
      </c>
      <c r="U37" s="108"/>
      <c r="V37" s="101">
        <f t="shared" si="2"/>
        <v>0.92100000000000004</v>
      </c>
      <c r="W37" s="102">
        <f t="shared" si="1"/>
        <v>14.09240808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</row>
    <row r="38" spans="1:47" s="103" customFormat="1" ht="15" customHeight="1">
      <c r="A38" s="95">
        <v>181</v>
      </c>
      <c r="B38" s="97" t="s">
        <v>251</v>
      </c>
      <c r="C38" s="97">
        <v>2009</v>
      </c>
      <c r="D38" s="96" t="s">
        <v>252</v>
      </c>
      <c r="E38" s="96" t="s">
        <v>253</v>
      </c>
      <c r="F38" s="104" t="s">
        <v>18</v>
      </c>
      <c r="G38" s="105" t="s">
        <v>300</v>
      </c>
      <c r="H38" s="97" t="s">
        <v>314</v>
      </c>
      <c r="I38" s="104" t="s">
        <v>223</v>
      </c>
      <c r="J38" s="105" t="s">
        <v>590</v>
      </c>
      <c r="K38" s="105" t="s">
        <v>296</v>
      </c>
      <c r="L38" s="105" t="s">
        <v>315</v>
      </c>
      <c r="M38" s="105"/>
      <c r="N38" s="105" t="s">
        <v>316</v>
      </c>
      <c r="O38" s="104"/>
      <c r="P38" s="98"/>
      <c r="Q38" s="106">
        <v>0.92300000000000004</v>
      </c>
      <c r="R38" s="106"/>
      <c r="S38" s="106"/>
      <c r="T38" s="107">
        <v>14.47519413</v>
      </c>
      <c r="U38" s="108"/>
      <c r="V38" s="101">
        <f t="shared" si="2"/>
        <v>0.92300000000000004</v>
      </c>
      <c r="W38" s="102">
        <f t="shared" si="1"/>
        <v>14.47519413</v>
      </c>
      <c r="X38" s="259" t="s">
        <v>671</v>
      </c>
      <c r="Y38" s="211" t="s">
        <v>656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</row>
    <row r="39" spans="1:47" s="103" customFormat="1" ht="15" customHeight="1">
      <c r="A39" s="121"/>
      <c r="B39" s="122" t="s">
        <v>419</v>
      </c>
      <c r="C39" s="114">
        <v>2013</v>
      </c>
      <c r="D39" s="123"/>
      <c r="E39" s="123"/>
      <c r="F39" s="124" t="s">
        <v>18</v>
      </c>
      <c r="G39" s="123"/>
      <c r="H39" s="123"/>
      <c r="I39" s="123" t="s">
        <v>124</v>
      </c>
      <c r="J39" s="105" t="s">
        <v>590</v>
      </c>
      <c r="K39" s="123" t="s">
        <v>513</v>
      </c>
      <c r="L39" s="122" t="s">
        <v>421</v>
      </c>
      <c r="M39" s="123"/>
      <c r="N39" s="123"/>
      <c r="O39" s="123"/>
      <c r="P39" s="126"/>
      <c r="Q39" s="126">
        <v>0.93</v>
      </c>
      <c r="R39" s="126"/>
      <c r="S39" s="126"/>
      <c r="T39" s="127">
        <v>23.2</v>
      </c>
      <c r="U39" s="128"/>
      <c r="V39" s="101">
        <f t="shared" si="2"/>
        <v>0.93</v>
      </c>
      <c r="W39" s="102">
        <f t="shared" si="1"/>
        <v>23.2</v>
      </c>
      <c r="X39" s="210" t="s">
        <v>660</v>
      </c>
      <c r="Y39" s="260">
        <v>33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</row>
    <row r="40" spans="1:47" s="103" customFormat="1" ht="15" customHeight="1">
      <c r="A40" s="95">
        <v>181</v>
      </c>
      <c r="B40" s="97" t="s">
        <v>251</v>
      </c>
      <c r="C40" s="97">
        <v>2009</v>
      </c>
      <c r="D40" s="96" t="s">
        <v>252</v>
      </c>
      <c r="E40" s="96" t="s">
        <v>253</v>
      </c>
      <c r="F40" s="96" t="s">
        <v>18</v>
      </c>
      <c r="G40" s="109" t="s">
        <v>300</v>
      </c>
      <c r="H40" s="97" t="s">
        <v>314</v>
      </c>
      <c r="I40" s="96" t="s">
        <v>223</v>
      </c>
      <c r="J40" s="105" t="s">
        <v>590</v>
      </c>
      <c r="K40" s="109" t="s">
        <v>296</v>
      </c>
      <c r="L40" s="109" t="s">
        <v>315</v>
      </c>
      <c r="M40" s="109"/>
      <c r="N40" s="109" t="s">
        <v>317</v>
      </c>
      <c r="O40" s="96"/>
      <c r="P40" s="98"/>
      <c r="Q40" s="110">
        <v>0.94199999999999995</v>
      </c>
      <c r="R40" s="110"/>
      <c r="S40" s="110"/>
      <c r="T40" s="111">
        <v>14.404916030000001</v>
      </c>
      <c r="U40" s="112"/>
      <c r="V40" s="101">
        <f t="shared" si="2"/>
        <v>0.94199999999999995</v>
      </c>
      <c r="W40" s="102">
        <f t="shared" si="1"/>
        <v>14.404916030000001</v>
      </c>
      <c r="X40" s="210" t="s">
        <v>661</v>
      </c>
      <c r="Y40" s="260">
        <v>50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</row>
    <row r="41" spans="1:47" s="103" customFormat="1" ht="15" customHeight="1">
      <c r="A41" s="113"/>
      <c r="B41" s="114" t="s">
        <v>381</v>
      </c>
      <c r="C41" s="114">
        <v>2011</v>
      </c>
      <c r="D41" s="115"/>
      <c r="E41" s="115"/>
      <c r="F41" s="97" t="s">
        <v>71</v>
      </c>
      <c r="G41" s="115"/>
      <c r="H41" s="116"/>
      <c r="I41" s="104" t="s">
        <v>124</v>
      </c>
      <c r="J41" s="97" t="s">
        <v>590</v>
      </c>
      <c r="K41" s="192" t="s">
        <v>521</v>
      </c>
      <c r="L41" s="114" t="s">
        <v>365</v>
      </c>
      <c r="M41" s="115"/>
      <c r="N41" s="114"/>
      <c r="O41" s="114"/>
      <c r="P41" s="117"/>
      <c r="Q41" s="118">
        <v>0.95099999999999996</v>
      </c>
      <c r="R41" s="117"/>
      <c r="S41" s="117"/>
      <c r="T41" s="119">
        <v>7.26</v>
      </c>
      <c r="U41" s="120"/>
      <c r="V41" s="101">
        <f t="shared" si="2"/>
        <v>0.95099999999999996</v>
      </c>
      <c r="W41" s="102">
        <f t="shared" si="1"/>
        <v>7.26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</row>
    <row r="42" spans="1:47" s="205" customFormat="1" ht="15" customHeight="1">
      <c r="A42" s="121"/>
      <c r="B42" s="122" t="s">
        <v>419</v>
      </c>
      <c r="C42" s="114">
        <v>2013</v>
      </c>
      <c r="D42" s="123"/>
      <c r="E42" s="123"/>
      <c r="F42" s="124" t="s">
        <v>18</v>
      </c>
      <c r="G42" s="123"/>
      <c r="H42" s="123"/>
      <c r="I42" s="123" t="s">
        <v>124</v>
      </c>
      <c r="J42" s="105" t="s">
        <v>590</v>
      </c>
      <c r="K42" s="123" t="s">
        <v>513</v>
      </c>
      <c r="L42" s="122" t="s">
        <v>421</v>
      </c>
      <c r="M42" s="123"/>
      <c r="N42" s="123"/>
      <c r="O42" s="123"/>
      <c r="P42" s="126"/>
      <c r="Q42" s="126">
        <v>0.96</v>
      </c>
      <c r="R42" s="126"/>
      <c r="S42" s="126"/>
      <c r="T42" s="127">
        <v>30.3</v>
      </c>
      <c r="U42" s="128"/>
      <c r="V42" s="101">
        <f t="shared" si="2"/>
        <v>0.96</v>
      </c>
      <c r="W42" s="102">
        <f t="shared" si="1"/>
        <v>30.3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3"/>
    </row>
    <row r="43" spans="1:47" s="103" customFormat="1" ht="15" customHeight="1">
      <c r="A43" s="121"/>
      <c r="B43" s="122" t="s">
        <v>419</v>
      </c>
      <c r="C43" s="114">
        <v>2013</v>
      </c>
      <c r="D43" s="123"/>
      <c r="E43" s="123"/>
      <c r="F43" s="124" t="s">
        <v>18</v>
      </c>
      <c r="G43" s="123"/>
      <c r="H43" s="123"/>
      <c r="I43" s="123" t="s">
        <v>124</v>
      </c>
      <c r="J43" s="105" t="s">
        <v>590</v>
      </c>
      <c r="K43" s="123" t="s">
        <v>513</v>
      </c>
      <c r="L43" s="122" t="s">
        <v>421</v>
      </c>
      <c r="M43" s="123"/>
      <c r="N43" s="123"/>
      <c r="O43" s="123"/>
      <c r="P43" s="126"/>
      <c r="Q43" s="126">
        <v>0.97</v>
      </c>
      <c r="R43" s="126"/>
      <c r="S43" s="126"/>
      <c r="T43" s="127">
        <v>19.399999999999999</v>
      </c>
      <c r="U43" s="128"/>
      <c r="V43" s="101">
        <f t="shared" si="2"/>
        <v>0.97</v>
      </c>
      <c r="W43" s="102">
        <f t="shared" si="1"/>
        <v>19.399999999999999</v>
      </c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3" t="s">
        <v>429</v>
      </c>
    </row>
    <row r="44" spans="1:47" s="103" customFormat="1" ht="15" customHeight="1">
      <c r="A44" s="121"/>
      <c r="B44" s="122" t="s">
        <v>419</v>
      </c>
      <c r="C44" s="114">
        <v>2013</v>
      </c>
      <c r="D44" s="123"/>
      <c r="E44" s="123"/>
      <c r="F44" s="124" t="s">
        <v>18</v>
      </c>
      <c r="G44" s="123"/>
      <c r="H44" s="123"/>
      <c r="I44" s="123" t="s">
        <v>124</v>
      </c>
      <c r="J44" s="105" t="s">
        <v>590</v>
      </c>
      <c r="K44" s="123" t="s">
        <v>513</v>
      </c>
      <c r="L44" s="122" t="s">
        <v>421</v>
      </c>
      <c r="M44" s="123"/>
      <c r="N44" s="123"/>
      <c r="O44" s="123"/>
      <c r="P44" s="126"/>
      <c r="Q44" s="126">
        <v>0.99</v>
      </c>
      <c r="R44" s="126"/>
      <c r="S44" s="126"/>
      <c r="T44" s="127">
        <v>27.1</v>
      </c>
      <c r="U44" s="128"/>
      <c r="V44" s="101">
        <f t="shared" si="2"/>
        <v>0.99</v>
      </c>
      <c r="W44" s="102">
        <f t="shared" si="1"/>
        <v>27.1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</row>
    <row r="45" spans="1:47" s="103" customFormat="1" ht="15" customHeight="1">
      <c r="A45" s="121"/>
      <c r="B45" s="122" t="s">
        <v>409</v>
      </c>
      <c r="C45" s="114">
        <v>2013</v>
      </c>
      <c r="D45" s="123"/>
      <c r="E45" s="123"/>
      <c r="F45" s="124" t="s">
        <v>424</v>
      </c>
      <c r="G45" s="123"/>
      <c r="H45" s="123"/>
      <c r="I45" s="125" t="s">
        <v>132</v>
      </c>
      <c r="J45" s="105" t="s">
        <v>590</v>
      </c>
      <c r="K45" s="123" t="s">
        <v>524</v>
      </c>
      <c r="L45" s="122"/>
      <c r="M45" s="125" t="s">
        <v>415</v>
      </c>
      <c r="N45" s="123"/>
      <c r="O45" s="123"/>
      <c r="P45" s="126"/>
      <c r="Q45" s="126"/>
      <c r="R45" s="126"/>
      <c r="S45" s="126"/>
      <c r="T45" s="127">
        <v>14</v>
      </c>
      <c r="U45" s="128"/>
      <c r="V45" s="101">
        <v>1.1000000000000001</v>
      </c>
      <c r="W45" s="102">
        <f t="shared" si="1"/>
        <v>14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3" t="s">
        <v>431</v>
      </c>
    </row>
    <row r="46" spans="1:47" s="103" customFormat="1" ht="15" customHeight="1">
      <c r="A46" s="121"/>
      <c r="B46" s="122" t="s">
        <v>409</v>
      </c>
      <c r="C46" s="114">
        <v>2013</v>
      </c>
      <c r="D46" s="123"/>
      <c r="E46" s="123"/>
      <c r="F46" s="124" t="s">
        <v>424</v>
      </c>
      <c r="G46" s="123"/>
      <c r="H46" s="123"/>
      <c r="I46" s="125" t="s">
        <v>132</v>
      </c>
      <c r="J46" s="105" t="s">
        <v>590</v>
      </c>
      <c r="K46" s="123" t="s">
        <v>524</v>
      </c>
      <c r="L46" s="123"/>
      <c r="M46" s="125" t="s">
        <v>416</v>
      </c>
      <c r="N46" s="123"/>
      <c r="O46" s="123"/>
      <c r="P46" s="126"/>
      <c r="Q46" s="126"/>
      <c r="R46" s="126"/>
      <c r="S46" s="126"/>
      <c r="T46" s="127">
        <v>14</v>
      </c>
      <c r="U46" s="128"/>
      <c r="V46" s="101">
        <v>1.1000000000000001</v>
      </c>
      <c r="W46" s="102">
        <f t="shared" si="1"/>
        <v>14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35"/>
    </row>
    <row r="47" spans="1:47" s="205" customFormat="1" ht="15" customHeight="1">
      <c r="A47" s="121"/>
      <c r="B47" s="122" t="s">
        <v>409</v>
      </c>
      <c r="C47" s="114">
        <v>2013</v>
      </c>
      <c r="D47" s="123"/>
      <c r="E47" s="123"/>
      <c r="F47" s="124" t="s">
        <v>424</v>
      </c>
      <c r="G47" s="123"/>
      <c r="H47" s="123"/>
      <c r="I47" s="125" t="s">
        <v>138</v>
      </c>
      <c r="J47" s="105" t="s">
        <v>590</v>
      </c>
      <c r="K47" s="123" t="s">
        <v>524</v>
      </c>
      <c r="L47" s="123"/>
      <c r="M47" s="125" t="s">
        <v>415</v>
      </c>
      <c r="N47" s="123"/>
      <c r="O47" s="123"/>
      <c r="P47" s="126"/>
      <c r="Q47" s="126"/>
      <c r="R47" s="126"/>
      <c r="S47" s="126"/>
      <c r="T47" s="127">
        <v>13</v>
      </c>
      <c r="U47" s="193"/>
      <c r="V47" s="101">
        <v>1.1000000000000001</v>
      </c>
      <c r="W47" s="102">
        <f t="shared" si="1"/>
        <v>13</v>
      </c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35"/>
    </row>
    <row r="48" spans="1:47" s="205" customFormat="1" ht="15" customHeight="1">
      <c r="A48" s="121"/>
      <c r="B48" s="122" t="s">
        <v>409</v>
      </c>
      <c r="C48" s="114">
        <v>2013</v>
      </c>
      <c r="D48" s="123"/>
      <c r="E48" s="123"/>
      <c r="F48" s="124" t="s">
        <v>424</v>
      </c>
      <c r="G48" s="123"/>
      <c r="H48" s="123"/>
      <c r="I48" s="125" t="s">
        <v>132</v>
      </c>
      <c r="J48" s="105" t="s">
        <v>590</v>
      </c>
      <c r="K48" s="123" t="s">
        <v>524</v>
      </c>
      <c r="L48" s="122"/>
      <c r="M48" s="125" t="s">
        <v>416</v>
      </c>
      <c r="N48" s="123"/>
      <c r="O48" s="123"/>
      <c r="P48" s="126"/>
      <c r="Q48" s="126"/>
      <c r="R48" s="126"/>
      <c r="S48" s="126"/>
      <c r="T48" s="127">
        <v>16</v>
      </c>
      <c r="U48" s="128"/>
      <c r="V48" s="101">
        <v>1.1000000000000001</v>
      </c>
      <c r="W48" s="102">
        <f t="shared" si="1"/>
        <v>16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35"/>
    </row>
    <row r="49" spans="1:47" s="103" customFormat="1" ht="15" customHeight="1">
      <c r="A49" s="121"/>
      <c r="B49" s="122" t="s">
        <v>409</v>
      </c>
      <c r="C49" s="114">
        <v>2013</v>
      </c>
      <c r="D49" s="123"/>
      <c r="E49" s="123"/>
      <c r="F49" s="124" t="s">
        <v>426</v>
      </c>
      <c r="G49" s="123"/>
      <c r="H49" s="123"/>
      <c r="I49" s="125" t="s">
        <v>132</v>
      </c>
      <c r="J49" s="105" t="s">
        <v>590</v>
      </c>
      <c r="K49" s="123" t="s">
        <v>524</v>
      </c>
      <c r="L49" s="122"/>
      <c r="M49" s="125" t="s">
        <v>415</v>
      </c>
      <c r="N49" s="123"/>
      <c r="O49" s="123"/>
      <c r="P49" s="126"/>
      <c r="Q49" s="126"/>
      <c r="R49" s="126"/>
      <c r="S49" s="126"/>
      <c r="T49" s="127">
        <v>12</v>
      </c>
      <c r="U49" s="128"/>
      <c r="V49" s="101">
        <v>1.1000000000000001</v>
      </c>
      <c r="W49" s="102">
        <f t="shared" si="1"/>
        <v>12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</row>
    <row r="50" spans="1:47" s="103" customFormat="1" ht="15" customHeight="1">
      <c r="A50" s="121"/>
      <c r="B50" s="122" t="s">
        <v>409</v>
      </c>
      <c r="C50" s="114">
        <v>2013</v>
      </c>
      <c r="D50" s="123"/>
      <c r="E50" s="123"/>
      <c r="F50" s="124" t="s">
        <v>426</v>
      </c>
      <c r="G50" s="123"/>
      <c r="H50" s="123"/>
      <c r="I50" s="125" t="s">
        <v>132</v>
      </c>
      <c r="J50" s="105" t="s">
        <v>590</v>
      </c>
      <c r="K50" s="123" t="s">
        <v>524</v>
      </c>
      <c r="L50" s="122"/>
      <c r="M50" s="125" t="s">
        <v>415</v>
      </c>
      <c r="N50" s="123"/>
      <c r="O50" s="123"/>
      <c r="P50" s="126"/>
      <c r="Q50" s="126"/>
      <c r="R50" s="126"/>
      <c r="S50" s="126"/>
      <c r="T50" s="127">
        <v>15</v>
      </c>
      <c r="U50" s="128"/>
      <c r="V50" s="101">
        <v>1.1000000000000001</v>
      </c>
      <c r="W50" s="102">
        <f t="shared" si="1"/>
        <v>15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</row>
    <row r="51" spans="1:47" s="103" customFormat="1" ht="15" customHeight="1">
      <c r="A51" s="121"/>
      <c r="B51" s="122" t="s">
        <v>409</v>
      </c>
      <c r="C51" s="114">
        <v>2013</v>
      </c>
      <c r="D51" s="123"/>
      <c r="E51" s="123"/>
      <c r="F51" s="124" t="s">
        <v>426</v>
      </c>
      <c r="G51" s="123"/>
      <c r="H51" s="123"/>
      <c r="I51" s="125" t="s">
        <v>138</v>
      </c>
      <c r="J51" s="105" t="s">
        <v>590</v>
      </c>
      <c r="K51" s="123" t="s">
        <v>524</v>
      </c>
      <c r="L51" s="122"/>
      <c r="M51" s="125" t="s">
        <v>415</v>
      </c>
      <c r="N51" s="123"/>
      <c r="O51" s="123"/>
      <c r="P51" s="126"/>
      <c r="Q51" s="126"/>
      <c r="R51" s="126"/>
      <c r="S51" s="126"/>
      <c r="T51" s="127">
        <v>19</v>
      </c>
      <c r="U51" s="128"/>
      <c r="V51" s="101">
        <v>1.1000000000000001</v>
      </c>
      <c r="W51" s="102">
        <f t="shared" si="1"/>
        <v>19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</row>
    <row r="52" spans="1:47" s="103" customFormat="1" ht="15" customHeight="1">
      <c r="A52" s="121"/>
      <c r="B52" s="122" t="s">
        <v>409</v>
      </c>
      <c r="C52" s="114">
        <v>2013</v>
      </c>
      <c r="D52" s="123"/>
      <c r="E52" s="123"/>
      <c r="F52" s="124" t="s">
        <v>426</v>
      </c>
      <c r="G52" s="123"/>
      <c r="H52" s="123"/>
      <c r="I52" s="125" t="s">
        <v>291</v>
      </c>
      <c r="J52" s="105" t="s">
        <v>590</v>
      </c>
      <c r="K52" s="123" t="s">
        <v>524</v>
      </c>
      <c r="L52" s="122"/>
      <c r="M52" s="125" t="s">
        <v>415</v>
      </c>
      <c r="N52" s="123"/>
      <c r="O52" s="123"/>
      <c r="P52" s="126"/>
      <c r="Q52" s="126"/>
      <c r="R52" s="126"/>
      <c r="S52" s="126"/>
      <c r="T52" s="127">
        <v>40</v>
      </c>
      <c r="U52" s="128"/>
      <c r="V52" s="101">
        <v>1.1000000000000001</v>
      </c>
      <c r="W52" s="102">
        <f t="shared" si="1"/>
        <v>40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</row>
    <row r="53" spans="1:47" s="103" customFormat="1" ht="15" customHeight="1">
      <c r="A53" s="121"/>
      <c r="B53" s="122" t="s">
        <v>409</v>
      </c>
      <c r="C53" s="114">
        <v>2013</v>
      </c>
      <c r="D53" s="123"/>
      <c r="E53" s="123"/>
      <c r="F53" s="124" t="s">
        <v>426</v>
      </c>
      <c r="G53" s="123"/>
      <c r="H53" s="123"/>
      <c r="I53" s="125" t="s">
        <v>291</v>
      </c>
      <c r="J53" s="105" t="s">
        <v>590</v>
      </c>
      <c r="K53" s="123" t="s">
        <v>524</v>
      </c>
      <c r="L53" s="122"/>
      <c r="M53" s="125" t="s">
        <v>415</v>
      </c>
      <c r="N53" s="123"/>
      <c r="O53" s="123"/>
      <c r="P53" s="126"/>
      <c r="Q53" s="126"/>
      <c r="R53" s="126"/>
      <c r="S53" s="126"/>
      <c r="T53" s="127">
        <v>58</v>
      </c>
      <c r="U53" s="128"/>
      <c r="V53" s="101">
        <v>1.1000000000000001</v>
      </c>
      <c r="W53" s="102">
        <f t="shared" si="1"/>
        <v>58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</row>
    <row r="54" spans="1:47" s="205" customFormat="1" ht="15" customHeight="1">
      <c r="A54" s="194"/>
      <c r="B54" s="195" t="s">
        <v>409</v>
      </c>
      <c r="C54" s="196">
        <v>2013</v>
      </c>
      <c r="D54" s="197"/>
      <c r="E54" s="197"/>
      <c r="F54" s="198" t="s">
        <v>18</v>
      </c>
      <c r="G54" s="197"/>
      <c r="H54" s="197"/>
      <c r="I54" s="199" t="s">
        <v>291</v>
      </c>
      <c r="J54" s="105" t="s">
        <v>590</v>
      </c>
      <c r="K54" s="197" t="s">
        <v>524</v>
      </c>
      <c r="L54" s="197"/>
      <c r="M54" s="199" t="s">
        <v>415</v>
      </c>
      <c r="N54" s="197"/>
      <c r="O54" s="197"/>
      <c r="P54" s="200"/>
      <c r="Q54" s="200"/>
      <c r="R54" s="200"/>
      <c r="S54" s="200"/>
      <c r="T54" s="201">
        <v>80</v>
      </c>
      <c r="U54" s="202"/>
      <c r="V54" s="203">
        <v>1.1000000000000001</v>
      </c>
      <c r="W54" s="204">
        <f t="shared" si="1"/>
        <v>80</v>
      </c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</row>
    <row r="55" spans="1:47" s="103" customFormat="1" ht="15" customHeight="1">
      <c r="A55" s="121"/>
      <c r="B55" s="122" t="s">
        <v>409</v>
      </c>
      <c r="C55" s="114">
        <v>2013</v>
      </c>
      <c r="D55" s="123"/>
      <c r="E55" s="123"/>
      <c r="F55" s="124" t="s">
        <v>18</v>
      </c>
      <c r="G55" s="123"/>
      <c r="H55" s="123"/>
      <c r="I55" s="125" t="s">
        <v>291</v>
      </c>
      <c r="J55" s="105" t="s">
        <v>590</v>
      </c>
      <c r="K55" s="123" t="s">
        <v>524</v>
      </c>
      <c r="L55" s="122"/>
      <c r="M55" s="125" t="s">
        <v>416</v>
      </c>
      <c r="N55" s="123"/>
      <c r="O55" s="123"/>
      <c r="P55" s="126"/>
      <c r="Q55" s="126"/>
      <c r="R55" s="126"/>
      <c r="S55" s="126"/>
      <c r="T55" s="127">
        <v>42</v>
      </c>
      <c r="U55" s="128"/>
      <c r="V55" s="101">
        <v>1.1000000000000001</v>
      </c>
      <c r="W55" s="102">
        <f t="shared" si="1"/>
        <v>42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</row>
    <row r="56" spans="1:47" s="103" customFormat="1" ht="15" customHeight="1">
      <c r="A56" s="121"/>
      <c r="B56" s="122" t="s">
        <v>409</v>
      </c>
      <c r="C56" s="114">
        <v>2013</v>
      </c>
      <c r="D56" s="123"/>
      <c r="E56" s="123"/>
      <c r="F56" s="124" t="s">
        <v>18</v>
      </c>
      <c r="G56" s="123"/>
      <c r="H56" s="123"/>
      <c r="I56" s="125" t="s">
        <v>291</v>
      </c>
      <c r="J56" s="105" t="s">
        <v>590</v>
      </c>
      <c r="K56" s="123" t="s">
        <v>524</v>
      </c>
      <c r="L56" s="122"/>
      <c r="M56" s="125" t="s">
        <v>415</v>
      </c>
      <c r="N56" s="123"/>
      <c r="O56" s="123"/>
      <c r="P56" s="126"/>
      <c r="Q56" s="126"/>
      <c r="R56" s="126"/>
      <c r="S56" s="126"/>
      <c r="T56" s="127">
        <v>33</v>
      </c>
      <c r="U56" s="128"/>
      <c r="V56" s="101">
        <v>1.1000000000000001</v>
      </c>
      <c r="W56" s="102">
        <f t="shared" si="1"/>
        <v>33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</row>
    <row r="57" spans="1:47" s="103" customFormat="1" ht="15" customHeight="1">
      <c r="A57" s="121"/>
      <c r="B57" s="122" t="s">
        <v>409</v>
      </c>
      <c r="C57" s="114">
        <v>2013</v>
      </c>
      <c r="D57" s="123"/>
      <c r="E57" s="123"/>
      <c r="F57" s="124" t="s">
        <v>18</v>
      </c>
      <c r="G57" s="123"/>
      <c r="H57" s="123"/>
      <c r="I57" s="125" t="s">
        <v>291</v>
      </c>
      <c r="J57" s="105" t="s">
        <v>590</v>
      </c>
      <c r="K57" s="123" t="s">
        <v>524</v>
      </c>
      <c r="L57" s="122"/>
      <c r="M57" s="125" t="s">
        <v>415</v>
      </c>
      <c r="N57" s="123"/>
      <c r="O57" s="123"/>
      <c r="P57" s="126"/>
      <c r="Q57" s="126"/>
      <c r="R57" s="126"/>
      <c r="S57" s="126"/>
      <c r="T57" s="127">
        <v>39</v>
      </c>
      <c r="U57" s="128"/>
      <c r="V57" s="101">
        <v>1.1000000000000001</v>
      </c>
      <c r="W57" s="102">
        <f t="shared" si="1"/>
        <v>39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</row>
    <row r="58" spans="1:47" s="103" customFormat="1" ht="15" customHeight="1">
      <c r="A58" s="121"/>
      <c r="B58" s="122" t="s">
        <v>409</v>
      </c>
      <c r="C58" s="114">
        <v>2013</v>
      </c>
      <c r="D58" s="123"/>
      <c r="E58" s="123"/>
      <c r="F58" s="124" t="s">
        <v>18</v>
      </c>
      <c r="G58" s="123"/>
      <c r="H58" s="123"/>
      <c r="I58" s="125" t="s">
        <v>291</v>
      </c>
      <c r="J58" s="105" t="s">
        <v>590</v>
      </c>
      <c r="K58" s="123" t="s">
        <v>524</v>
      </c>
      <c r="L58" s="122"/>
      <c r="M58" s="125" t="s">
        <v>415</v>
      </c>
      <c r="N58" s="123"/>
      <c r="O58" s="123"/>
      <c r="P58" s="126"/>
      <c r="Q58" s="126"/>
      <c r="R58" s="126"/>
      <c r="S58" s="126"/>
      <c r="T58" s="127">
        <v>43</v>
      </c>
      <c r="U58" s="128"/>
      <c r="V58" s="101">
        <v>1.1000000000000001</v>
      </c>
      <c r="W58" s="102">
        <f t="shared" si="1"/>
        <v>43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</row>
    <row r="59" spans="1:47" s="103" customFormat="1" ht="15" customHeight="1">
      <c r="A59" s="194"/>
      <c r="B59" s="195" t="s">
        <v>409</v>
      </c>
      <c r="C59" s="196">
        <v>2013</v>
      </c>
      <c r="D59" s="197"/>
      <c r="E59" s="197"/>
      <c r="F59" s="198" t="s">
        <v>18</v>
      </c>
      <c r="G59" s="197"/>
      <c r="H59" s="197"/>
      <c r="I59" s="199" t="s">
        <v>291</v>
      </c>
      <c r="J59" s="105" t="s">
        <v>590</v>
      </c>
      <c r="K59" s="197" t="s">
        <v>524</v>
      </c>
      <c r="L59" s="195"/>
      <c r="M59" s="199" t="s">
        <v>416</v>
      </c>
      <c r="N59" s="197"/>
      <c r="O59" s="197"/>
      <c r="P59" s="200"/>
      <c r="Q59" s="200"/>
      <c r="R59" s="200"/>
      <c r="S59" s="200"/>
      <c r="T59" s="201">
        <v>70</v>
      </c>
      <c r="U59" s="206"/>
      <c r="V59" s="203">
        <v>1.1000000000000001</v>
      </c>
      <c r="W59" s="204">
        <f t="shared" si="1"/>
        <v>70</v>
      </c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5"/>
    </row>
    <row r="60" spans="1:47" s="103" customFormat="1" ht="15" customHeight="1">
      <c r="A60" s="194"/>
      <c r="B60" s="195" t="s">
        <v>409</v>
      </c>
      <c r="C60" s="196">
        <v>2013</v>
      </c>
      <c r="D60" s="197"/>
      <c r="E60" s="197"/>
      <c r="F60" s="198" t="s">
        <v>18</v>
      </c>
      <c r="G60" s="197"/>
      <c r="H60" s="197"/>
      <c r="I60" s="199" t="s">
        <v>291</v>
      </c>
      <c r="J60" s="105" t="s">
        <v>590</v>
      </c>
      <c r="K60" s="197" t="s">
        <v>524</v>
      </c>
      <c r="L60" s="197"/>
      <c r="M60" s="207" t="s">
        <v>415</v>
      </c>
      <c r="N60" s="197"/>
      <c r="O60" s="197"/>
      <c r="P60" s="200"/>
      <c r="Q60" s="200"/>
      <c r="R60" s="200"/>
      <c r="S60" s="200"/>
      <c r="T60" s="201">
        <v>73</v>
      </c>
      <c r="U60" s="206"/>
      <c r="V60" s="203">
        <v>1.1000000000000001</v>
      </c>
      <c r="W60" s="204">
        <f t="shared" si="1"/>
        <v>73</v>
      </c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5"/>
    </row>
    <row r="61" spans="1:47" s="103" customFormat="1" ht="15" customHeight="1">
      <c r="A61" s="121"/>
      <c r="B61" s="122" t="s">
        <v>409</v>
      </c>
      <c r="C61" s="114">
        <v>2013</v>
      </c>
      <c r="D61" s="123"/>
      <c r="E61" s="123"/>
      <c r="F61" s="124" t="s">
        <v>18</v>
      </c>
      <c r="G61" s="123"/>
      <c r="H61" s="123"/>
      <c r="I61" s="125" t="s">
        <v>291</v>
      </c>
      <c r="J61" s="105" t="s">
        <v>590</v>
      </c>
      <c r="K61" s="123" t="s">
        <v>524</v>
      </c>
      <c r="L61" s="123"/>
      <c r="M61" s="125" t="s">
        <v>415</v>
      </c>
      <c r="N61" s="123"/>
      <c r="O61" s="123"/>
      <c r="P61" s="126"/>
      <c r="Q61" s="126"/>
      <c r="R61" s="126"/>
      <c r="S61" s="126"/>
      <c r="T61" s="127">
        <v>35</v>
      </c>
      <c r="U61" s="193"/>
      <c r="V61" s="101">
        <v>1.1000000000000001</v>
      </c>
      <c r="W61" s="102">
        <f t="shared" si="1"/>
        <v>35</v>
      </c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</row>
    <row r="62" spans="1:47" s="103" customFormat="1" ht="15" customHeight="1">
      <c r="A62" s="121"/>
      <c r="B62" s="122" t="s">
        <v>409</v>
      </c>
      <c r="C62" s="114">
        <v>2013</v>
      </c>
      <c r="D62" s="123"/>
      <c r="E62" s="123"/>
      <c r="F62" s="124" t="s">
        <v>18</v>
      </c>
      <c r="G62" s="123"/>
      <c r="H62" s="123"/>
      <c r="I62" s="125" t="s">
        <v>291</v>
      </c>
      <c r="J62" s="105" t="s">
        <v>590</v>
      </c>
      <c r="K62" s="123" t="s">
        <v>524</v>
      </c>
      <c r="L62" s="122"/>
      <c r="M62" s="125" t="s">
        <v>415</v>
      </c>
      <c r="N62" s="123"/>
      <c r="O62" s="123"/>
      <c r="P62" s="126"/>
      <c r="Q62" s="126"/>
      <c r="R62" s="126"/>
      <c r="S62" s="126"/>
      <c r="T62" s="127">
        <v>39</v>
      </c>
      <c r="U62" s="128"/>
      <c r="V62" s="101">
        <v>1.1000000000000001</v>
      </c>
      <c r="W62" s="102">
        <f t="shared" si="1"/>
        <v>39</v>
      </c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</row>
    <row r="63" spans="1:47" s="103" customFormat="1" ht="15" customHeight="1">
      <c r="A63" s="121"/>
      <c r="B63" s="122" t="s">
        <v>409</v>
      </c>
      <c r="C63" s="114">
        <v>2013</v>
      </c>
      <c r="D63" s="123"/>
      <c r="E63" s="123"/>
      <c r="F63" s="124" t="s">
        <v>18</v>
      </c>
      <c r="G63" s="123"/>
      <c r="H63" s="123"/>
      <c r="I63" s="125" t="s">
        <v>291</v>
      </c>
      <c r="J63" s="105" t="s">
        <v>590</v>
      </c>
      <c r="K63" s="123" t="s">
        <v>524</v>
      </c>
      <c r="L63" s="122"/>
      <c r="M63" s="125" t="s">
        <v>416</v>
      </c>
      <c r="N63" s="123"/>
      <c r="O63" s="123"/>
      <c r="P63" s="126"/>
      <c r="Q63" s="126"/>
      <c r="R63" s="126"/>
      <c r="S63" s="126"/>
      <c r="T63" s="127">
        <v>39</v>
      </c>
      <c r="U63" s="128"/>
      <c r="V63" s="101">
        <v>1.1000000000000001</v>
      </c>
      <c r="W63" s="102">
        <f t="shared" si="1"/>
        <v>39</v>
      </c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</row>
    <row r="64" spans="1:47" s="103" customFormat="1" ht="15" customHeight="1">
      <c r="A64" s="121"/>
      <c r="B64" s="122" t="s">
        <v>409</v>
      </c>
      <c r="C64" s="114">
        <v>2013</v>
      </c>
      <c r="D64" s="123"/>
      <c r="E64" s="123"/>
      <c r="F64" s="124" t="s">
        <v>18</v>
      </c>
      <c r="G64" s="123"/>
      <c r="H64" s="123"/>
      <c r="I64" s="125" t="s">
        <v>291</v>
      </c>
      <c r="J64" s="105" t="s">
        <v>590</v>
      </c>
      <c r="K64" s="123" t="s">
        <v>524</v>
      </c>
      <c r="L64" s="122"/>
      <c r="M64" s="125" t="s">
        <v>415</v>
      </c>
      <c r="N64" s="123"/>
      <c r="O64" s="123"/>
      <c r="P64" s="126"/>
      <c r="Q64" s="126"/>
      <c r="R64" s="126"/>
      <c r="S64" s="126"/>
      <c r="T64" s="127">
        <v>27</v>
      </c>
      <c r="U64" s="128"/>
      <c r="V64" s="101">
        <v>1.1000000000000001</v>
      </c>
      <c r="W64" s="102">
        <f t="shared" si="1"/>
        <v>27</v>
      </c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</row>
    <row r="65" spans="1:47" s="103" customFormat="1" ht="15" customHeight="1">
      <c r="A65" s="121"/>
      <c r="B65" s="122" t="s">
        <v>409</v>
      </c>
      <c r="C65" s="114">
        <v>2013</v>
      </c>
      <c r="D65" s="123"/>
      <c r="E65" s="123"/>
      <c r="F65" s="124" t="s">
        <v>18</v>
      </c>
      <c r="G65" s="123"/>
      <c r="H65" s="123"/>
      <c r="I65" s="125" t="s">
        <v>291</v>
      </c>
      <c r="J65" s="105" t="s">
        <v>590</v>
      </c>
      <c r="K65" s="123" t="s">
        <v>524</v>
      </c>
      <c r="L65" s="122"/>
      <c r="M65" s="125" t="s">
        <v>415</v>
      </c>
      <c r="N65" s="123"/>
      <c r="O65" s="123"/>
      <c r="P65" s="126"/>
      <c r="Q65" s="126"/>
      <c r="R65" s="126"/>
      <c r="S65" s="126"/>
      <c r="T65" s="127">
        <v>36</v>
      </c>
      <c r="U65" s="128"/>
      <c r="V65" s="101">
        <v>1.1000000000000001</v>
      </c>
      <c r="W65" s="102">
        <f t="shared" si="1"/>
        <v>36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</row>
    <row r="66" spans="1:47" s="103" customFormat="1" ht="15" customHeight="1">
      <c r="A66" s="194"/>
      <c r="B66" s="195" t="s">
        <v>409</v>
      </c>
      <c r="C66" s="196">
        <v>2013</v>
      </c>
      <c r="D66" s="197"/>
      <c r="E66" s="197"/>
      <c r="F66" s="198" t="s">
        <v>18</v>
      </c>
      <c r="G66" s="197"/>
      <c r="H66" s="197"/>
      <c r="I66" s="199" t="s">
        <v>291</v>
      </c>
      <c r="J66" s="105" t="s">
        <v>590</v>
      </c>
      <c r="K66" s="197" t="s">
        <v>524</v>
      </c>
      <c r="L66" s="195"/>
      <c r="M66" s="199" t="s">
        <v>415</v>
      </c>
      <c r="N66" s="197"/>
      <c r="O66" s="197"/>
      <c r="P66" s="200"/>
      <c r="Q66" s="200"/>
      <c r="R66" s="200"/>
      <c r="S66" s="200"/>
      <c r="T66" s="201">
        <v>60</v>
      </c>
      <c r="U66" s="206"/>
      <c r="V66" s="203">
        <v>1.1000000000000001</v>
      </c>
      <c r="W66" s="204">
        <f t="shared" ref="W66" si="3">+T66</f>
        <v>60</v>
      </c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5"/>
    </row>
    <row r="67" spans="1:47" ht="15" customHeight="1">
      <c r="A67" s="167"/>
      <c r="B67" s="55" t="s">
        <v>410</v>
      </c>
      <c r="C67" s="50">
        <v>2014</v>
      </c>
      <c r="D67" s="153"/>
      <c r="E67" s="153"/>
      <c r="F67" s="57" t="s">
        <v>18</v>
      </c>
      <c r="G67" s="153"/>
      <c r="H67" s="153"/>
      <c r="I67" s="153" t="s">
        <v>422</v>
      </c>
      <c r="J67" s="58" t="s">
        <v>598</v>
      </c>
      <c r="K67" s="153" t="s">
        <v>517</v>
      </c>
      <c r="L67" s="55" t="s">
        <v>423</v>
      </c>
      <c r="M67" s="153"/>
      <c r="N67" s="153"/>
      <c r="O67" s="153"/>
      <c r="P67" s="169"/>
      <c r="Q67" s="169">
        <v>0.95699999999999996</v>
      </c>
      <c r="R67" s="169">
        <v>14.7</v>
      </c>
      <c r="S67" s="169"/>
      <c r="T67" s="170"/>
      <c r="U67" s="171"/>
      <c r="V67" s="162">
        <f t="shared" ref="V67:V86" si="4">+Q67</f>
        <v>0.95699999999999996</v>
      </c>
      <c r="W67" s="163">
        <f>+R67</f>
        <v>14.7</v>
      </c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55" t="s">
        <v>428</v>
      </c>
    </row>
    <row r="68" spans="1:47" ht="15" customHeight="1">
      <c r="A68" s="167"/>
      <c r="B68" s="55" t="s">
        <v>410</v>
      </c>
      <c r="C68" s="50">
        <v>2014</v>
      </c>
      <c r="D68" s="153"/>
      <c r="E68" s="153"/>
      <c r="F68" s="57" t="s">
        <v>18</v>
      </c>
      <c r="G68" s="153"/>
      <c r="H68" s="153"/>
      <c r="I68" s="153" t="s">
        <v>422</v>
      </c>
      <c r="J68" s="58" t="s">
        <v>598</v>
      </c>
      <c r="K68" s="153" t="s">
        <v>517</v>
      </c>
      <c r="L68" s="55" t="s">
        <v>423</v>
      </c>
      <c r="M68" s="153"/>
      <c r="N68" s="153"/>
      <c r="O68" s="153"/>
      <c r="P68" s="169"/>
      <c r="Q68" s="169">
        <v>0.93799999999999994</v>
      </c>
      <c r="R68" s="169">
        <v>22.9</v>
      </c>
      <c r="S68" s="169"/>
      <c r="T68" s="170"/>
      <c r="U68" s="171"/>
      <c r="V68" s="162">
        <f t="shared" si="4"/>
        <v>0.93799999999999994</v>
      </c>
      <c r="W68" s="163">
        <f>+R68</f>
        <v>22.9</v>
      </c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</row>
    <row r="69" spans="1:47" ht="15" customHeight="1">
      <c r="A69" s="167"/>
      <c r="B69" s="55" t="s">
        <v>410</v>
      </c>
      <c r="C69" s="50">
        <v>2014</v>
      </c>
      <c r="D69" s="153"/>
      <c r="E69" s="153"/>
      <c r="F69" s="57" t="s">
        <v>18</v>
      </c>
      <c r="G69" s="153"/>
      <c r="H69" s="153"/>
      <c r="I69" s="153" t="s">
        <v>422</v>
      </c>
      <c r="J69" s="58" t="s">
        <v>598</v>
      </c>
      <c r="K69" s="153" t="s">
        <v>517</v>
      </c>
      <c r="L69" s="55" t="s">
        <v>423</v>
      </c>
      <c r="M69" s="153"/>
      <c r="N69" s="153"/>
      <c r="O69" s="153"/>
      <c r="P69" s="169"/>
      <c r="Q69" s="169">
        <v>0.95299999999999996</v>
      </c>
      <c r="R69" s="169">
        <v>23.6</v>
      </c>
      <c r="S69" s="169"/>
      <c r="T69" s="170"/>
      <c r="U69" s="171"/>
      <c r="V69" s="162">
        <f t="shared" si="4"/>
        <v>0.95299999999999996</v>
      </c>
      <c r="W69" s="163">
        <f>+R69</f>
        <v>23.6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</row>
    <row r="70" spans="1:47" ht="15" customHeight="1">
      <c r="A70" s="167"/>
      <c r="B70" s="55" t="s">
        <v>410</v>
      </c>
      <c r="C70" s="50">
        <v>2014</v>
      </c>
      <c r="D70" s="153"/>
      <c r="E70" s="153"/>
      <c r="F70" s="57" t="s">
        <v>18</v>
      </c>
      <c r="G70" s="153"/>
      <c r="H70" s="153"/>
      <c r="I70" s="153" t="s">
        <v>422</v>
      </c>
      <c r="J70" s="58" t="s">
        <v>598</v>
      </c>
      <c r="K70" s="153" t="s">
        <v>517</v>
      </c>
      <c r="L70" s="55" t="s">
        <v>423</v>
      </c>
      <c r="M70" s="153"/>
      <c r="N70" s="153"/>
      <c r="O70" s="153"/>
      <c r="P70" s="169"/>
      <c r="Q70" s="169">
        <v>0.93100000000000005</v>
      </c>
      <c r="R70" s="170">
        <v>27.9</v>
      </c>
      <c r="S70" s="169"/>
      <c r="U70" s="171"/>
      <c r="V70" s="162">
        <f t="shared" si="4"/>
        <v>0.93100000000000005</v>
      </c>
      <c r="W70" s="163">
        <f>+R70</f>
        <v>27.9</v>
      </c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</row>
    <row r="71" spans="1:47" ht="15" customHeight="1">
      <c r="A71" s="167"/>
      <c r="B71" s="55" t="s">
        <v>409</v>
      </c>
      <c r="C71" s="50">
        <v>2015</v>
      </c>
      <c r="D71" s="153"/>
      <c r="E71" s="153"/>
      <c r="F71" s="57" t="s">
        <v>18</v>
      </c>
      <c r="G71" s="153"/>
      <c r="H71" s="153"/>
      <c r="I71" s="153" t="s">
        <v>132</v>
      </c>
      <c r="J71" s="58" t="s">
        <v>598</v>
      </c>
      <c r="K71" s="153" t="s">
        <v>425</v>
      </c>
      <c r="L71" s="55"/>
      <c r="M71" s="168" t="s">
        <v>415</v>
      </c>
      <c r="N71" s="153"/>
      <c r="O71" s="153"/>
      <c r="P71" s="169"/>
      <c r="Q71" s="169">
        <v>0.89600000000000002</v>
      </c>
      <c r="R71" s="170"/>
      <c r="S71" s="169"/>
      <c r="T71" s="162">
        <v>23</v>
      </c>
      <c r="U71" s="171"/>
      <c r="V71" s="162">
        <f t="shared" si="4"/>
        <v>0.89600000000000002</v>
      </c>
      <c r="W71" s="163">
        <f t="shared" ref="W71:W86" si="5">+T71</f>
        <v>23</v>
      </c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</row>
    <row r="72" spans="1:47" ht="15" customHeight="1">
      <c r="A72" s="167"/>
      <c r="B72" s="55" t="s">
        <v>409</v>
      </c>
      <c r="C72" s="50">
        <v>2015</v>
      </c>
      <c r="D72" s="153"/>
      <c r="E72" s="153"/>
      <c r="F72" s="57" t="s">
        <v>18</v>
      </c>
      <c r="G72" s="153"/>
      <c r="H72" s="153"/>
      <c r="I72" s="153" t="s">
        <v>132</v>
      </c>
      <c r="J72" s="58" t="s">
        <v>598</v>
      </c>
      <c r="K72" s="153" t="s">
        <v>425</v>
      </c>
      <c r="L72" s="55"/>
      <c r="M72" s="168" t="s">
        <v>416</v>
      </c>
      <c r="N72" s="153"/>
      <c r="O72" s="153"/>
      <c r="P72" s="169"/>
      <c r="Q72" s="169">
        <v>0.89600000000000002</v>
      </c>
      <c r="R72" s="170"/>
      <c r="S72" s="169"/>
      <c r="T72" s="162">
        <v>25</v>
      </c>
      <c r="U72" s="171"/>
      <c r="V72" s="162">
        <f t="shared" si="4"/>
        <v>0.89600000000000002</v>
      </c>
      <c r="W72" s="163">
        <f t="shared" si="5"/>
        <v>25</v>
      </c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</row>
    <row r="73" spans="1:47" ht="15" customHeight="1">
      <c r="A73" s="167"/>
      <c r="B73" s="55" t="s">
        <v>409</v>
      </c>
      <c r="C73" s="50">
        <v>2015</v>
      </c>
      <c r="D73" s="153"/>
      <c r="E73" s="153"/>
      <c r="F73" s="57" t="s">
        <v>424</v>
      </c>
      <c r="G73" s="153"/>
      <c r="H73" s="153"/>
      <c r="I73" s="153" t="s">
        <v>138</v>
      </c>
      <c r="J73" s="58" t="s">
        <v>598</v>
      </c>
      <c r="K73" s="153" t="s">
        <v>425</v>
      </c>
      <c r="L73" s="55"/>
      <c r="M73" s="168" t="s">
        <v>415</v>
      </c>
      <c r="N73" s="153"/>
      <c r="O73" s="153"/>
      <c r="P73" s="169"/>
      <c r="Q73" s="169">
        <v>0.90100000000000002</v>
      </c>
      <c r="R73" s="170"/>
      <c r="S73" s="169"/>
      <c r="T73" s="162">
        <v>20</v>
      </c>
      <c r="U73" s="171"/>
      <c r="V73" s="162">
        <f t="shared" si="4"/>
        <v>0.90100000000000002</v>
      </c>
      <c r="W73" s="163">
        <f t="shared" si="5"/>
        <v>20</v>
      </c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</row>
    <row r="74" spans="1:47" s="161" customFormat="1" ht="15" customHeight="1">
      <c r="A74" s="167"/>
      <c r="B74" s="55" t="s">
        <v>409</v>
      </c>
      <c r="C74" s="50">
        <v>2015</v>
      </c>
      <c r="D74" s="153"/>
      <c r="E74" s="153"/>
      <c r="F74" s="57" t="s">
        <v>424</v>
      </c>
      <c r="G74" s="153"/>
      <c r="H74" s="153"/>
      <c r="I74" s="153" t="s">
        <v>132</v>
      </c>
      <c r="J74" s="58" t="s">
        <v>598</v>
      </c>
      <c r="K74" s="153" t="s">
        <v>425</v>
      </c>
      <c r="L74" s="55"/>
      <c r="M74" s="168" t="s">
        <v>416</v>
      </c>
      <c r="N74" s="153"/>
      <c r="O74" s="153"/>
      <c r="P74" s="169"/>
      <c r="Q74" s="169">
        <v>0.90100000000000002</v>
      </c>
      <c r="R74" s="169"/>
      <c r="S74" s="170"/>
      <c r="T74" s="162">
        <v>24</v>
      </c>
      <c r="U74" s="171"/>
      <c r="V74" s="162">
        <f t="shared" si="4"/>
        <v>0.90100000000000002</v>
      </c>
      <c r="W74" s="163">
        <f t="shared" si="5"/>
        <v>24</v>
      </c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55"/>
    </row>
    <row r="75" spans="1:47" s="161" customFormat="1" ht="15" customHeight="1">
      <c r="A75" s="37">
        <v>181</v>
      </c>
      <c r="B75" s="38" t="s">
        <v>251</v>
      </c>
      <c r="C75" s="38">
        <v>2009</v>
      </c>
      <c r="D75" s="43" t="s">
        <v>252</v>
      </c>
      <c r="E75" s="43" t="s">
        <v>253</v>
      </c>
      <c r="F75" s="42" t="s">
        <v>18</v>
      </c>
      <c r="G75" s="47" t="s">
        <v>300</v>
      </c>
      <c r="H75" s="38" t="s">
        <v>287</v>
      </c>
      <c r="I75" s="42" t="s">
        <v>124</v>
      </c>
      <c r="J75" s="58" t="s">
        <v>598</v>
      </c>
      <c r="K75" s="153" t="s">
        <v>525</v>
      </c>
      <c r="L75" s="47" t="s">
        <v>319</v>
      </c>
      <c r="M75" s="47" t="s">
        <v>320</v>
      </c>
      <c r="N75" s="47" t="s">
        <v>321</v>
      </c>
      <c r="O75" s="42"/>
      <c r="P75" s="39"/>
      <c r="Q75" s="48">
        <v>0.90400000000000003</v>
      </c>
      <c r="R75" s="48"/>
      <c r="S75" s="49"/>
      <c r="T75" s="27">
        <v>10.364889679999999</v>
      </c>
      <c r="U75" s="27"/>
      <c r="V75" s="162">
        <f t="shared" si="4"/>
        <v>0.90400000000000003</v>
      </c>
      <c r="W75" s="163">
        <f t="shared" si="5"/>
        <v>10.364889679999999</v>
      </c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55"/>
    </row>
    <row r="76" spans="1:47" s="161" customFormat="1" ht="15" customHeight="1">
      <c r="A76" s="37">
        <v>181</v>
      </c>
      <c r="B76" s="38" t="s">
        <v>251</v>
      </c>
      <c r="C76" s="38">
        <v>2009</v>
      </c>
      <c r="D76" s="43" t="s">
        <v>252</v>
      </c>
      <c r="E76" s="43" t="s">
        <v>253</v>
      </c>
      <c r="F76" s="42" t="s">
        <v>18</v>
      </c>
      <c r="G76" s="47" t="s">
        <v>295</v>
      </c>
      <c r="H76" s="38" t="s">
        <v>311</v>
      </c>
      <c r="I76" s="42" t="s">
        <v>291</v>
      </c>
      <c r="J76" s="58" t="s">
        <v>598</v>
      </c>
      <c r="K76" s="153" t="s">
        <v>527</v>
      </c>
      <c r="L76" s="47" t="s">
        <v>312</v>
      </c>
      <c r="M76" s="47" t="s">
        <v>45</v>
      </c>
      <c r="N76" s="47" t="s">
        <v>313</v>
      </c>
      <c r="O76" s="42"/>
      <c r="P76" s="39"/>
      <c r="Q76" s="48">
        <v>0.91500000000000004</v>
      </c>
      <c r="R76" s="48"/>
      <c r="S76" s="49"/>
      <c r="T76" s="27">
        <v>16.166176419999999</v>
      </c>
      <c r="U76" s="27"/>
      <c r="V76" s="162">
        <f t="shared" si="4"/>
        <v>0.91500000000000004</v>
      </c>
      <c r="W76" s="163">
        <f t="shared" si="5"/>
        <v>16.166176419999999</v>
      </c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5"/>
    </row>
    <row r="77" spans="1:47" s="161" customFormat="1" ht="15" customHeight="1">
      <c r="A77" s="37">
        <v>181</v>
      </c>
      <c r="B77" s="38" t="s">
        <v>251</v>
      </c>
      <c r="C77" s="38">
        <v>2009</v>
      </c>
      <c r="D77" s="43" t="s">
        <v>252</v>
      </c>
      <c r="E77" s="43" t="s">
        <v>253</v>
      </c>
      <c r="F77" s="42" t="s">
        <v>18</v>
      </c>
      <c r="G77" s="47" t="s">
        <v>300</v>
      </c>
      <c r="H77" s="38" t="s">
        <v>287</v>
      </c>
      <c r="I77" s="42" t="s">
        <v>124</v>
      </c>
      <c r="J77" s="58" t="s">
        <v>598</v>
      </c>
      <c r="K77" s="153" t="s">
        <v>526</v>
      </c>
      <c r="L77" s="47" t="s">
        <v>319</v>
      </c>
      <c r="M77" s="47" t="s">
        <v>249</v>
      </c>
      <c r="N77" s="47" t="s">
        <v>322</v>
      </c>
      <c r="O77" s="42"/>
      <c r="P77" s="39"/>
      <c r="Q77" s="48">
        <v>0.93600000000000005</v>
      </c>
      <c r="R77" s="48"/>
      <c r="S77" s="49"/>
      <c r="T77" s="27">
        <v>11.376634170000001</v>
      </c>
      <c r="U77" s="27"/>
      <c r="V77" s="162">
        <f t="shared" si="4"/>
        <v>0.93600000000000005</v>
      </c>
      <c r="W77" s="163">
        <f t="shared" si="5"/>
        <v>11.376634170000001</v>
      </c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55"/>
    </row>
    <row r="78" spans="1:47" ht="15" customHeight="1">
      <c r="A78" s="167"/>
      <c r="B78" s="55" t="s">
        <v>409</v>
      </c>
      <c r="C78" s="50">
        <v>2015</v>
      </c>
      <c r="D78" s="153"/>
      <c r="E78" s="153"/>
      <c r="F78" s="57" t="s">
        <v>426</v>
      </c>
      <c r="G78" s="153"/>
      <c r="H78" s="153"/>
      <c r="I78" s="153" t="s">
        <v>132</v>
      </c>
      <c r="J78" s="58" t="s">
        <v>598</v>
      </c>
      <c r="K78" s="153" t="s">
        <v>425</v>
      </c>
      <c r="L78" s="55"/>
      <c r="M78" s="168" t="s">
        <v>415</v>
      </c>
      <c r="N78" s="153"/>
      <c r="O78" s="153"/>
      <c r="P78" s="169"/>
      <c r="Q78" s="169">
        <v>0.98</v>
      </c>
      <c r="R78" s="169"/>
      <c r="S78" s="169"/>
      <c r="T78" s="170">
        <v>12.2</v>
      </c>
      <c r="U78" s="171"/>
      <c r="V78" s="162">
        <f t="shared" si="4"/>
        <v>0.98</v>
      </c>
      <c r="W78" s="163">
        <f t="shared" si="5"/>
        <v>12.2</v>
      </c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</row>
    <row r="79" spans="1:47" ht="15" customHeight="1">
      <c r="A79" s="167"/>
      <c r="B79" s="55" t="s">
        <v>409</v>
      </c>
      <c r="C79" s="50">
        <v>2015</v>
      </c>
      <c r="D79" s="153"/>
      <c r="E79" s="153"/>
      <c r="F79" s="57" t="s">
        <v>426</v>
      </c>
      <c r="G79" s="153"/>
      <c r="H79" s="153"/>
      <c r="I79" s="153" t="s">
        <v>132</v>
      </c>
      <c r="J79" s="58" t="s">
        <v>598</v>
      </c>
      <c r="K79" s="153" t="s">
        <v>425</v>
      </c>
      <c r="L79" s="55"/>
      <c r="M79" s="168" t="s">
        <v>416</v>
      </c>
      <c r="N79" s="153"/>
      <c r="O79" s="153"/>
      <c r="P79" s="169"/>
      <c r="Q79" s="169">
        <v>0.98</v>
      </c>
      <c r="R79" s="169"/>
      <c r="S79" s="169"/>
      <c r="T79" s="170">
        <v>11</v>
      </c>
      <c r="U79" s="171"/>
      <c r="V79" s="162">
        <f t="shared" si="4"/>
        <v>0.98</v>
      </c>
      <c r="W79" s="163">
        <f t="shared" si="5"/>
        <v>11</v>
      </c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</row>
    <row r="80" spans="1:47" s="103" customFormat="1" ht="15" customHeight="1">
      <c r="A80" s="95">
        <v>181</v>
      </c>
      <c r="B80" s="97" t="s">
        <v>251</v>
      </c>
      <c r="C80" s="97">
        <v>2009</v>
      </c>
      <c r="D80" s="96" t="s">
        <v>252</v>
      </c>
      <c r="E80" s="96" t="s">
        <v>253</v>
      </c>
      <c r="F80" s="104" t="s">
        <v>18</v>
      </c>
      <c r="G80" s="104" t="s">
        <v>286</v>
      </c>
      <c r="H80" s="97" t="s">
        <v>290</v>
      </c>
      <c r="I80" s="104" t="s">
        <v>291</v>
      </c>
      <c r="J80" s="129" t="s">
        <v>592</v>
      </c>
      <c r="K80" s="129" t="s">
        <v>522</v>
      </c>
      <c r="L80" s="129" t="s">
        <v>288</v>
      </c>
      <c r="M80" s="104"/>
      <c r="N80" s="129" t="s">
        <v>292</v>
      </c>
      <c r="O80" s="104"/>
      <c r="P80" s="98"/>
      <c r="Q80" s="130">
        <v>0.93500000000000005</v>
      </c>
      <c r="R80" s="131"/>
      <c r="S80" s="131"/>
      <c r="T80" s="132">
        <v>8.8721457170000004</v>
      </c>
      <c r="U80" s="133"/>
      <c r="V80" s="101">
        <f t="shared" si="4"/>
        <v>0.93500000000000005</v>
      </c>
      <c r="W80" s="102">
        <f t="shared" si="5"/>
        <v>8.8721457170000004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</row>
    <row r="81" spans="1:46" s="103" customFormat="1" ht="15" customHeight="1">
      <c r="A81" s="95">
        <v>181</v>
      </c>
      <c r="B81" s="97" t="s">
        <v>251</v>
      </c>
      <c r="C81" s="97">
        <v>2009</v>
      </c>
      <c r="D81" s="96" t="s">
        <v>252</v>
      </c>
      <c r="E81" s="96" t="s">
        <v>253</v>
      </c>
      <c r="F81" s="104" t="s">
        <v>18</v>
      </c>
      <c r="G81" s="104" t="s">
        <v>286</v>
      </c>
      <c r="H81" s="97" t="s">
        <v>287</v>
      </c>
      <c r="I81" s="104" t="s">
        <v>124</v>
      </c>
      <c r="J81" s="129" t="s">
        <v>592</v>
      </c>
      <c r="K81" s="129" t="s">
        <v>522</v>
      </c>
      <c r="L81" s="129" t="s">
        <v>288</v>
      </c>
      <c r="M81" s="104"/>
      <c r="N81" s="129" t="s">
        <v>289</v>
      </c>
      <c r="O81" s="104"/>
      <c r="P81" s="98"/>
      <c r="Q81" s="130">
        <v>0.94299999999999995</v>
      </c>
      <c r="R81" s="131"/>
      <c r="S81" s="131"/>
      <c r="T81" s="132">
        <v>16.73906934</v>
      </c>
      <c r="U81" s="133"/>
      <c r="V81" s="101">
        <f t="shared" si="4"/>
        <v>0.94299999999999995</v>
      </c>
      <c r="W81" s="102">
        <f t="shared" si="5"/>
        <v>16.73906934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</row>
    <row r="82" spans="1:46" ht="15" customHeight="1">
      <c r="A82" s="37">
        <v>181</v>
      </c>
      <c r="B82" s="38" t="s">
        <v>251</v>
      </c>
      <c r="C82" s="38">
        <v>2009</v>
      </c>
      <c r="D82" s="43" t="s">
        <v>252</v>
      </c>
      <c r="E82" s="43" t="s">
        <v>253</v>
      </c>
      <c r="F82" s="43" t="s">
        <v>18</v>
      </c>
      <c r="G82" s="44" t="s">
        <v>300</v>
      </c>
      <c r="H82" s="38" t="s">
        <v>359</v>
      </c>
      <c r="I82" s="43" t="s">
        <v>132</v>
      </c>
      <c r="J82" s="38" t="s">
        <v>594</v>
      </c>
      <c r="K82" s="47" t="s">
        <v>535</v>
      </c>
      <c r="L82" s="44" t="s">
        <v>360</v>
      </c>
      <c r="M82" s="44"/>
      <c r="N82" s="44" t="s">
        <v>361</v>
      </c>
      <c r="O82" s="43"/>
      <c r="P82" s="39"/>
      <c r="Q82" s="45">
        <v>0.91400000000000003</v>
      </c>
      <c r="R82" s="45"/>
      <c r="S82" s="45"/>
      <c r="T82" s="46">
        <v>9.1144453629999997</v>
      </c>
      <c r="U82" s="28"/>
      <c r="V82" s="162">
        <f t="shared" si="4"/>
        <v>0.91400000000000003</v>
      </c>
      <c r="W82" s="163">
        <f t="shared" si="5"/>
        <v>9.1144453629999997</v>
      </c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</row>
    <row r="83" spans="1:46" ht="15" customHeight="1">
      <c r="A83" s="37">
        <v>181</v>
      </c>
      <c r="B83" s="38" t="s">
        <v>251</v>
      </c>
      <c r="C83" s="38">
        <v>2009</v>
      </c>
      <c r="D83" s="43" t="s">
        <v>252</v>
      </c>
      <c r="E83" s="43" t="s">
        <v>253</v>
      </c>
      <c r="F83" s="42" t="s">
        <v>18</v>
      </c>
      <c r="G83" s="47" t="s">
        <v>300</v>
      </c>
      <c r="H83" s="38" t="s">
        <v>356</v>
      </c>
      <c r="I83" s="42" t="s">
        <v>132</v>
      </c>
      <c r="J83" s="38" t="s">
        <v>594</v>
      </c>
      <c r="K83" s="47" t="s">
        <v>535</v>
      </c>
      <c r="L83" s="47" t="s">
        <v>360</v>
      </c>
      <c r="M83" s="47"/>
      <c r="N83" s="47" t="s">
        <v>362</v>
      </c>
      <c r="O83" s="42"/>
      <c r="P83" s="39"/>
      <c r="Q83" s="48">
        <v>0.93600000000000005</v>
      </c>
      <c r="R83" s="48"/>
      <c r="S83" s="48"/>
      <c r="T83" s="49">
        <v>5.93</v>
      </c>
      <c r="U83" s="27"/>
      <c r="V83" s="162">
        <f t="shared" si="4"/>
        <v>0.93600000000000005</v>
      </c>
      <c r="W83" s="163">
        <f t="shared" si="5"/>
        <v>5.93</v>
      </c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</row>
    <row r="84" spans="1:46" ht="15" customHeight="1">
      <c r="A84" s="37">
        <v>181</v>
      </c>
      <c r="B84" s="38" t="s">
        <v>251</v>
      </c>
      <c r="C84" s="38">
        <v>2009</v>
      </c>
      <c r="D84" s="43" t="s">
        <v>252</v>
      </c>
      <c r="E84" s="43" t="s">
        <v>253</v>
      </c>
      <c r="F84" s="42" t="s">
        <v>18</v>
      </c>
      <c r="G84" s="47" t="s">
        <v>300</v>
      </c>
      <c r="H84" s="38" t="s">
        <v>356</v>
      </c>
      <c r="I84" s="42" t="s">
        <v>132</v>
      </c>
      <c r="J84" s="38" t="s">
        <v>594</v>
      </c>
      <c r="K84" s="47" t="s">
        <v>535</v>
      </c>
      <c r="L84" s="47" t="s">
        <v>357</v>
      </c>
      <c r="M84" s="47"/>
      <c r="N84" s="47" t="s">
        <v>358</v>
      </c>
      <c r="O84" s="42"/>
      <c r="P84" s="39"/>
      <c r="Q84" s="48">
        <v>0.96099999999999997</v>
      </c>
      <c r="R84" s="48"/>
      <c r="S84" s="48"/>
      <c r="T84" s="49">
        <v>3.73</v>
      </c>
      <c r="U84" s="27"/>
      <c r="V84" s="162">
        <f t="shared" si="4"/>
        <v>0.96099999999999997</v>
      </c>
      <c r="W84" s="163">
        <f t="shared" si="5"/>
        <v>3.73</v>
      </c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</row>
    <row r="85" spans="1:46" ht="15" customHeight="1">
      <c r="A85" s="37">
        <v>181</v>
      </c>
      <c r="B85" s="38" t="s">
        <v>251</v>
      </c>
      <c r="C85" s="38">
        <v>2009</v>
      </c>
      <c r="D85" s="43" t="s">
        <v>252</v>
      </c>
      <c r="E85" s="43" t="s">
        <v>253</v>
      </c>
      <c r="F85" s="42" t="s">
        <v>18</v>
      </c>
      <c r="G85" s="47" t="s">
        <v>300</v>
      </c>
      <c r="H85" s="38" t="s">
        <v>352</v>
      </c>
      <c r="I85" s="42" t="s">
        <v>132</v>
      </c>
      <c r="J85" s="38" t="s">
        <v>594</v>
      </c>
      <c r="K85" s="47" t="s">
        <v>535</v>
      </c>
      <c r="L85" s="47" t="s">
        <v>348</v>
      </c>
      <c r="M85" s="47"/>
      <c r="N85" s="47" t="s">
        <v>353</v>
      </c>
      <c r="O85" s="42"/>
      <c r="P85" s="39"/>
      <c r="Q85" s="48">
        <v>0.97</v>
      </c>
      <c r="R85" s="48"/>
      <c r="S85" s="48"/>
      <c r="T85" s="49">
        <v>9.9205217189999999</v>
      </c>
      <c r="U85" s="27"/>
      <c r="V85" s="162">
        <f t="shared" si="4"/>
        <v>0.97</v>
      </c>
      <c r="W85" s="163">
        <f t="shared" si="5"/>
        <v>9.9205217189999999</v>
      </c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</row>
    <row r="86" spans="1:46" ht="15" customHeight="1">
      <c r="A86" s="164"/>
      <c r="B86" s="50" t="s">
        <v>381</v>
      </c>
      <c r="C86" s="50">
        <v>2011</v>
      </c>
      <c r="D86" s="58"/>
      <c r="E86" s="58"/>
      <c r="F86" s="38" t="s">
        <v>71</v>
      </c>
      <c r="G86" s="58"/>
      <c r="H86" s="51"/>
      <c r="I86" s="42" t="s">
        <v>124</v>
      </c>
      <c r="J86" s="42"/>
      <c r="K86" s="52"/>
      <c r="L86" s="50" t="s">
        <v>584</v>
      </c>
      <c r="M86" s="58"/>
      <c r="N86" s="50"/>
      <c r="O86" s="50"/>
      <c r="P86" s="165"/>
      <c r="Q86" s="53">
        <v>0.94499999999999995</v>
      </c>
      <c r="R86" s="165"/>
      <c r="S86" s="165"/>
      <c r="T86" s="54">
        <v>9.1300000000000008</v>
      </c>
      <c r="U86" s="166"/>
      <c r="V86" s="162">
        <f t="shared" si="4"/>
        <v>0.94499999999999995</v>
      </c>
      <c r="W86" s="163">
        <f t="shared" si="5"/>
        <v>9.1300000000000008</v>
      </c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</row>
    <row r="87" spans="1:46" ht="15" customHeight="1">
      <c r="A87" s="25"/>
      <c r="B87" s="14"/>
      <c r="C87" s="14"/>
      <c r="D87" s="25"/>
      <c r="E87" s="25"/>
      <c r="F87" s="3"/>
      <c r="G87" s="25"/>
      <c r="H87" s="241"/>
      <c r="I87" s="242"/>
      <c r="J87" s="242"/>
      <c r="K87" s="243"/>
      <c r="L87" s="14"/>
      <c r="M87" s="25"/>
      <c r="N87" s="14"/>
      <c r="O87" s="14"/>
      <c r="P87" s="166"/>
      <c r="Q87" s="244"/>
      <c r="R87" s="166"/>
      <c r="S87" s="166"/>
      <c r="T87" s="244"/>
      <c r="U87" s="166"/>
      <c r="V87" s="162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</row>
    <row r="88" spans="1:46" s="161" customFormat="1" ht="15" customHeight="1">
      <c r="A88" s="237"/>
      <c r="B88" s="137" t="s">
        <v>383</v>
      </c>
      <c r="C88" s="137">
        <v>2005</v>
      </c>
      <c r="D88" s="238"/>
      <c r="E88" s="238"/>
      <c r="F88" s="239" t="s">
        <v>18</v>
      </c>
      <c r="G88" s="238"/>
      <c r="H88" s="137"/>
      <c r="I88" s="238" t="s">
        <v>223</v>
      </c>
      <c r="J88" s="238" t="s">
        <v>598</v>
      </c>
      <c r="K88" s="177" t="s">
        <v>517</v>
      </c>
      <c r="L88" s="136"/>
      <c r="M88" s="238"/>
      <c r="N88" s="136"/>
      <c r="O88" s="137"/>
      <c r="P88" s="178"/>
      <c r="Q88" s="240"/>
      <c r="R88" s="178"/>
      <c r="S88" s="240">
        <v>1.1453</v>
      </c>
      <c r="T88" s="179"/>
      <c r="U88" s="159"/>
      <c r="V88" s="159">
        <v>1.1000000000000001</v>
      </c>
      <c r="W88" s="160">
        <f>+S88</f>
        <v>1.1453</v>
      </c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</row>
    <row r="89" spans="1:46" s="161" customFormat="1" ht="15" customHeight="1">
      <c r="A89" s="176"/>
      <c r="B89" s="136" t="s">
        <v>410</v>
      </c>
      <c r="C89" s="137">
        <v>2014</v>
      </c>
      <c r="D89" s="177"/>
      <c r="E89" s="177"/>
      <c r="F89" s="138" t="s">
        <v>18</v>
      </c>
      <c r="G89" s="177"/>
      <c r="H89" s="177"/>
      <c r="I89" s="177" t="s">
        <v>422</v>
      </c>
      <c r="J89" s="238" t="s">
        <v>598</v>
      </c>
      <c r="K89" s="177" t="s">
        <v>517</v>
      </c>
      <c r="L89" s="136" t="s">
        <v>423</v>
      </c>
      <c r="M89" s="177"/>
      <c r="N89" s="177"/>
      <c r="O89" s="177"/>
      <c r="P89" s="178"/>
      <c r="Q89" s="178">
        <v>0.91300000000000003</v>
      </c>
      <c r="R89" s="178"/>
      <c r="S89" s="178">
        <v>66.2</v>
      </c>
      <c r="T89" s="179"/>
      <c r="U89" s="180"/>
      <c r="V89" s="159">
        <f>+Q89</f>
        <v>0.91300000000000003</v>
      </c>
      <c r="W89" s="160">
        <f>+S89</f>
        <v>66.2</v>
      </c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</row>
    <row r="90" spans="1:46" s="161" customFormat="1" ht="15" customHeight="1">
      <c r="A90" s="176"/>
      <c r="B90" s="136" t="s">
        <v>410</v>
      </c>
      <c r="C90" s="137">
        <v>2014</v>
      </c>
      <c r="D90" s="177"/>
      <c r="E90" s="177"/>
      <c r="F90" s="138" t="s">
        <v>18</v>
      </c>
      <c r="G90" s="177"/>
      <c r="H90" s="177"/>
      <c r="I90" s="177" t="s">
        <v>422</v>
      </c>
      <c r="J90" s="238" t="s">
        <v>598</v>
      </c>
      <c r="K90" s="177" t="s">
        <v>517</v>
      </c>
      <c r="L90" s="136" t="s">
        <v>423</v>
      </c>
      <c r="M90" s="177"/>
      <c r="N90" s="177"/>
      <c r="O90" s="177"/>
      <c r="P90" s="178"/>
      <c r="Q90" s="178">
        <v>0.81699999999999995</v>
      </c>
      <c r="R90" s="178"/>
      <c r="S90" s="178">
        <v>85.5</v>
      </c>
      <c r="T90" s="179"/>
      <c r="U90" s="180"/>
      <c r="V90" s="159">
        <f>+Q90</f>
        <v>0.81699999999999995</v>
      </c>
      <c r="W90" s="160">
        <f>+S90</f>
        <v>85.5</v>
      </c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</row>
    <row r="91" spans="1:46" s="161" customFormat="1" ht="15" customHeight="1">
      <c r="A91" s="176"/>
      <c r="B91" s="136" t="s">
        <v>410</v>
      </c>
      <c r="C91" s="137">
        <v>2014</v>
      </c>
      <c r="D91" s="177"/>
      <c r="E91" s="177"/>
      <c r="F91" s="138" t="s">
        <v>18</v>
      </c>
      <c r="G91" s="177"/>
      <c r="H91" s="177"/>
      <c r="I91" s="177" t="s">
        <v>422</v>
      </c>
      <c r="J91" s="238" t="s">
        <v>598</v>
      </c>
      <c r="K91" s="177" t="s">
        <v>517</v>
      </c>
      <c r="L91" s="136" t="s">
        <v>423</v>
      </c>
      <c r="M91" s="177"/>
      <c r="N91" s="177"/>
      <c r="O91" s="177"/>
      <c r="P91" s="178"/>
      <c r="Q91" s="178">
        <v>0.871</v>
      </c>
      <c r="R91" s="178"/>
      <c r="S91" s="178">
        <v>96.9</v>
      </c>
      <c r="T91" s="179"/>
      <c r="U91" s="180"/>
      <c r="V91" s="159">
        <f>+Q91</f>
        <v>0.871</v>
      </c>
      <c r="W91" s="160">
        <f>+S91</f>
        <v>96.9</v>
      </c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</row>
    <row r="92" spans="1:46" s="161" customFormat="1" ht="15" customHeight="1">
      <c r="A92" s="176"/>
      <c r="B92" s="136" t="s">
        <v>410</v>
      </c>
      <c r="C92" s="137">
        <v>2014</v>
      </c>
      <c r="D92" s="177"/>
      <c r="E92" s="177"/>
      <c r="F92" s="138" t="s">
        <v>18</v>
      </c>
      <c r="G92" s="177"/>
      <c r="H92" s="177"/>
      <c r="I92" s="177" t="s">
        <v>422</v>
      </c>
      <c r="J92" s="238" t="s">
        <v>598</v>
      </c>
      <c r="K92" s="177" t="s">
        <v>517</v>
      </c>
      <c r="L92" s="136" t="s">
        <v>423</v>
      </c>
      <c r="M92" s="177"/>
      <c r="N92" s="177"/>
      <c r="O92" s="177"/>
      <c r="P92" s="178"/>
      <c r="Q92" s="178">
        <v>0.78200000000000003</v>
      </c>
      <c r="R92" s="178"/>
      <c r="S92" s="178">
        <v>191</v>
      </c>
      <c r="T92" s="179"/>
      <c r="U92" s="180"/>
      <c r="V92" s="159">
        <f>+Q92</f>
        <v>0.78200000000000003</v>
      </c>
      <c r="W92" s="160">
        <f>+S92</f>
        <v>191</v>
      </c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</row>
    <row r="93" spans="1:46" s="161" customFormat="1" ht="15" customHeight="1">
      <c r="A93" s="237"/>
      <c r="B93" s="137" t="s">
        <v>383</v>
      </c>
      <c r="C93" s="137">
        <v>2005</v>
      </c>
      <c r="D93" s="238"/>
      <c r="E93" s="238"/>
      <c r="F93" s="239" t="s">
        <v>18</v>
      </c>
      <c r="G93" s="238"/>
      <c r="H93" s="137"/>
      <c r="I93" s="238" t="s">
        <v>223</v>
      </c>
      <c r="J93" s="238" t="s">
        <v>598</v>
      </c>
      <c r="K93" s="177" t="s">
        <v>517</v>
      </c>
      <c r="L93" s="136"/>
      <c r="M93" s="238"/>
      <c r="N93" s="136"/>
      <c r="O93" s="137"/>
      <c r="P93" s="178"/>
      <c r="Q93" s="240"/>
      <c r="R93" s="240">
        <v>0.66210000000000002</v>
      </c>
      <c r="S93" s="178"/>
      <c r="T93" s="179"/>
      <c r="U93" s="159"/>
      <c r="V93" s="159">
        <v>1.1000000000000001</v>
      </c>
      <c r="W93" s="160">
        <f>+R93</f>
        <v>0.66210000000000002</v>
      </c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</row>
    <row r="94" spans="1:46" s="161" customFormat="1">
      <c r="A94" s="140">
        <v>143</v>
      </c>
      <c r="B94" s="146" t="s">
        <v>119</v>
      </c>
      <c r="C94" s="139">
        <v>2002</v>
      </c>
      <c r="D94" s="146" t="s">
        <v>120</v>
      </c>
      <c r="E94" s="146" t="s">
        <v>121</v>
      </c>
      <c r="F94" s="139" t="s">
        <v>122</v>
      </c>
      <c r="G94" s="139">
        <v>2002</v>
      </c>
      <c r="H94" s="139" t="s">
        <v>131</v>
      </c>
      <c r="I94" s="139" t="s">
        <v>132</v>
      </c>
      <c r="J94" s="139"/>
      <c r="K94" s="139" t="s">
        <v>486</v>
      </c>
      <c r="L94" s="139" t="s">
        <v>133</v>
      </c>
      <c r="M94" s="139"/>
      <c r="N94" s="139"/>
      <c r="O94" s="139"/>
      <c r="P94" s="141"/>
      <c r="Q94" s="141"/>
      <c r="R94" s="141"/>
      <c r="S94" s="141"/>
      <c r="T94" s="142">
        <v>14.6</v>
      </c>
      <c r="U94" s="143"/>
      <c r="V94" s="159">
        <v>1.1000000000000001</v>
      </c>
      <c r="W94" s="160">
        <f t="shared" ref="W94:W114" si="6">+T94</f>
        <v>14.6</v>
      </c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</row>
    <row r="95" spans="1:46" s="161" customFormat="1">
      <c r="A95" s="140">
        <v>143</v>
      </c>
      <c r="B95" s="146" t="s">
        <v>119</v>
      </c>
      <c r="C95" s="139">
        <v>2002</v>
      </c>
      <c r="D95" s="146" t="s">
        <v>120</v>
      </c>
      <c r="E95" s="146" t="s">
        <v>121</v>
      </c>
      <c r="F95" s="139" t="s">
        <v>122</v>
      </c>
      <c r="G95" s="139">
        <v>2002</v>
      </c>
      <c r="H95" s="139" t="s">
        <v>129</v>
      </c>
      <c r="I95" s="139" t="s">
        <v>124</v>
      </c>
      <c r="J95" s="139"/>
      <c r="K95" s="139" t="s">
        <v>488</v>
      </c>
      <c r="L95" s="139" t="s">
        <v>130</v>
      </c>
      <c r="M95" s="139"/>
      <c r="N95" s="139"/>
      <c r="O95" s="139"/>
      <c r="P95" s="141"/>
      <c r="Q95" s="141"/>
      <c r="R95" s="141"/>
      <c r="S95" s="141"/>
      <c r="T95" s="142">
        <v>10.8</v>
      </c>
      <c r="U95" s="143"/>
      <c r="V95" s="159">
        <v>1.1000000000000001</v>
      </c>
      <c r="W95" s="160">
        <f t="shared" si="6"/>
        <v>10.8</v>
      </c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</row>
    <row r="96" spans="1:46" s="161" customFormat="1">
      <c r="A96" s="140">
        <v>174</v>
      </c>
      <c r="B96" s="139" t="s">
        <v>193</v>
      </c>
      <c r="C96" s="139">
        <v>2009</v>
      </c>
      <c r="D96" s="146" t="s">
        <v>194</v>
      </c>
      <c r="E96" s="144" t="s">
        <v>195</v>
      </c>
      <c r="F96" s="139" t="s">
        <v>122</v>
      </c>
      <c r="G96" s="145" t="s">
        <v>196</v>
      </c>
      <c r="H96" s="139" t="s">
        <v>200</v>
      </c>
      <c r="I96" s="139" t="s">
        <v>132</v>
      </c>
      <c r="J96" s="139"/>
      <c r="K96" s="139" t="s">
        <v>201</v>
      </c>
      <c r="L96" s="139"/>
      <c r="M96" s="139"/>
      <c r="N96" s="139" t="s">
        <v>201</v>
      </c>
      <c r="O96" s="139"/>
      <c r="P96" s="141"/>
      <c r="Q96" s="141">
        <v>0.89100000000000001</v>
      </c>
      <c r="R96" s="141"/>
      <c r="S96" s="141"/>
      <c r="T96" s="142">
        <v>38.4</v>
      </c>
      <c r="U96" s="143"/>
      <c r="V96" s="159">
        <f t="shared" ref="V96:V106" si="7">+Q96</f>
        <v>0.89100000000000001</v>
      </c>
      <c r="W96" s="160">
        <f t="shared" si="6"/>
        <v>38.4</v>
      </c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</row>
    <row r="97" spans="1:46" s="161" customFormat="1">
      <c r="A97" s="140">
        <v>174</v>
      </c>
      <c r="B97" s="139" t="s">
        <v>193</v>
      </c>
      <c r="C97" s="139">
        <v>2009</v>
      </c>
      <c r="D97" s="146" t="s">
        <v>194</v>
      </c>
      <c r="E97" s="144" t="s">
        <v>195</v>
      </c>
      <c r="F97" s="139" t="s">
        <v>122</v>
      </c>
      <c r="G97" s="145" t="s">
        <v>196</v>
      </c>
      <c r="H97" s="139" t="s">
        <v>132</v>
      </c>
      <c r="I97" s="139" t="s">
        <v>132</v>
      </c>
      <c r="J97" s="139"/>
      <c r="K97" s="139" t="s">
        <v>246</v>
      </c>
      <c r="L97" s="139"/>
      <c r="M97" s="139"/>
      <c r="N97" s="139" t="s">
        <v>246</v>
      </c>
      <c r="O97" s="139"/>
      <c r="P97" s="141"/>
      <c r="Q97" s="141">
        <v>0.91500000000000004</v>
      </c>
      <c r="R97" s="141"/>
      <c r="S97" s="141"/>
      <c r="T97" s="142">
        <v>12.2</v>
      </c>
      <c r="U97" s="143"/>
      <c r="V97" s="159">
        <f t="shared" si="7"/>
        <v>0.91500000000000004</v>
      </c>
      <c r="W97" s="160">
        <f t="shared" si="6"/>
        <v>12.2</v>
      </c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</row>
    <row r="98" spans="1:46" s="161" customFormat="1">
      <c r="A98" s="140">
        <v>174</v>
      </c>
      <c r="B98" s="139" t="s">
        <v>193</v>
      </c>
      <c r="C98" s="139">
        <v>2009</v>
      </c>
      <c r="D98" s="146" t="s">
        <v>194</v>
      </c>
      <c r="E98" s="144" t="s">
        <v>195</v>
      </c>
      <c r="F98" s="139" t="s">
        <v>122</v>
      </c>
      <c r="G98" s="145" t="s">
        <v>196</v>
      </c>
      <c r="H98" s="139" t="s">
        <v>222</v>
      </c>
      <c r="I98" s="139" t="s">
        <v>223</v>
      </c>
      <c r="J98" s="139"/>
      <c r="K98" s="139" t="s">
        <v>224</v>
      </c>
      <c r="L98" s="139"/>
      <c r="M98" s="139"/>
      <c r="N98" s="139" t="s">
        <v>224</v>
      </c>
      <c r="O98" s="139"/>
      <c r="P98" s="141"/>
      <c r="Q98" s="141">
        <v>0.85699999999999998</v>
      </c>
      <c r="R98" s="141"/>
      <c r="S98" s="141"/>
      <c r="T98" s="142">
        <v>70.5</v>
      </c>
      <c r="U98" s="143"/>
      <c r="V98" s="159">
        <f t="shared" si="7"/>
        <v>0.85699999999999998</v>
      </c>
      <c r="W98" s="160">
        <f t="shared" si="6"/>
        <v>70.5</v>
      </c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</row>
    <row r="99" spans="1:46" s="161" customFormat="1">
      <c r="A99" s="140">
        <v>174</v>
      </c>
      <c r="B99" s="139" t="s">
        <v>193</v>
      </c>
      <c r="C99" s="139">
        <v>2009</v>
      </c>
      <c r="D99" s="146" t="s">
        <v>194</v>
      </c>
      <c r="E99" s="144" t="s">
        <v>195</v>
      </c>
      <c r="F99" s="139" t="s">
        <v>122</v>
      </c>
      <c r="G99" s="145" t="s">
        <v>196</v>
      </c>
      <c r="H99" s="139" t="s">
        <v>209</v>
      </c>
      <c r="I99" s="139" t="s">
        <v>210</v>
      </c>
      <c r="J99" s="139"/>
      <c r="K99" s="139" t="s">
        <v>211</v>
      </c>
      <c r="L99" s="139"/>
      <c r="M99" s="139"/>
      <c r="N99" s="139" t="s">
        <v>211</v>
      </c>
      <c r="O99" s="139"/>
      <c r="P99" s="141"/>
      <c r="Q99" s="141">
        <v>0.95699999999999996</v>
      </c>
      <c r="R99" s="141"/>
      <c r="S99" s="141"/>
      <c r="T99" s="142">
        <v>36.200000000000003</v>
      </c>
      <c r="U99" s="143"/>
      <c r="V99" s="159">
        <f t="shared" si="7"/>
        <v>0.95699999999999996</v>
      </c>
      <c r="W99" s="160">
        <f t="shared" si="6"/>
        <v>36.200000000000003</v>
      </c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</row>
    <row r="100" spans="1:46" s="161" customFormat="1">
      <c r="A100" s="140">
        <v>174</v>
      </c>
      <c r="B100" s="139" t="s">
        <v>193</v>
      </c>
      <c r="C100" s="139">
        <v>2009</v>
      </c>
      <c r="D100" s="146" t="s">
        <v>194</v>
      </c>
      <c r="E100" s="144" t="s">
        <v>195</v>
      </c>
      <c r="F100" s="139" t="s">
        <v>122</v>
      </c>
      <c r="G100" s="145" t="s">
        <v>196</v>
      </c>
      <c r="H100" s="139" t="s">
        <v>214</v>
      </c>
      <c r="I100" s="139" t="s">
        <v>214</v>
      </c>
      <c r="J100" s="139"/>
      <c r="K100" s="139" t="s">
        <v>215</v>
      </c>
      <c r="L100" s="139"/>
      <c r="M100" s="139"/>
      <c r="N100" s="139" t="s">
        <v>215</v>
      </c>
      <c r="O100" s="139"/>
      <c r="P100" s="141"/>
      <c r="Q100" s="141">
        <v>0.94699999999999995</v>
      </c>
      <c r="R100" s="141"/>
      <c r="S100" s="141"/>
      <c r="T100" s="142">
        <v>20.5</v>
      </c>
      <c r="U100" s="143"/>
      <c r="V100" s="159">
        <f t="shared" si="7"/>
        <v>0.94699999999999995</v>
      </c>
      <c r="W100" s="160">
        <f t="shared" si="6"/>
        <v>20.5</v>
      </c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</row>
    <row r="101" spans="1:46" s="161" customFormat="1">
      <c r="A101" s="140">
        <v>174</v>
      </c>
      <c r="B101" s="139" t="s">
        <v>193</v>
      </c>
      <c r="C101" s="139">
        <v>2009</v>
      </c>
      <c r="D101" s="146" t="s">
        <v>194</v>
      </c>
      <c r="E101" s="144" t="s">
        <v>195</v>
      </c>
      <c r="F101" s="139" t="s">
        <v>122</v>
      </c>
      <c r="G101" s="145" t="s">
        <v>196</v>
      </c>
      <c r="H101" s="139" t="s">
        <v>219</v>
      </c>
      <c r="I101" s="139" t="s">
        <v>124</v>
      </c>
      <c r="J101" s="139"/>
      <c r="K101" s="139" t="s">
        <v>220</v>
      </c>
      <c r="L101" s="139"/>
      <c r="M101" s="139"/>
      <c r="N101" s="139" t="s">
        <v>220</v>
      </c>
      <c r="O101" s="139"/>
      <c r="P101" s="141"/>
      <c r="Q101" s="141">
        <v>0.93300000000000005</v>
      </c>
      <c r="R101" s="141"/>
      <c r="S101" s="141"/>
      <c r="T101" s="142">
        <v>12.5</v>
      </c>
      <c r="U101" s="143"/>
      <c r="V101" s="159">
        <f t="shared" si="7"/>
        <v>0.93300000000000005</v>
      </c>
      <c r="W101" s="160">
        <f t="shared" si="6"/>
        <v>12.5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</row>
    <row r="102" spans="1:46" s="161" customFormat="1">
      <c r="A102" s="140">
        <v>174</v>
      </c>
      <c r="B102" s="139" t="s">
        <v>193</v>
      </c>
      <c r="C102" s="139">
        <v>2009</v>
      </c>
      <c r="D102" s="146" t="s">
        <v>194</v>
      </c>
      <c r="E102" s="144" t="s">
        <v>195</v>
      </c>
      <c r="F102" s="139" t="s">
        <v>122</v>
      </c>
      <c r="G102" s="145" t="s">
        <v>196</v>
      </c>
      <c r="H102" s="139"/>
      <c r="I102" s="139" t="s">
        <v>124</v>
      </c>
      <c r="J102" s="139"/>
      <c r="K102" s="139" t="s">
        <v>229</v>
      </c>
      <c r="L102" s="139"/>
      <c r="M102" s="139"/>
      <c r="N102" s="139" t="s">
        <v>229</v>
      </c>
      <c r="O102" s="139"/>
      <c r="P102" s="141"/>
      <c r="Q102" s="141">
        <v>0.94299999999999995</v>
      </c>
      <c r="R102" s="141"/>
      <c r="S102" s="141"/>
      <c r="T102" s="142">
        <v>18.2</v>
      </c>
      <c r="U102" s="143"/>
      <c r="V102" s="159">
        <f t="shared" si="7"/>
        <v>0.94299999999999995</v>
      </c>
      <c r="W102" s="160">
        <f t="shared" si="6"/>
        <v>18.2</v>
      </c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</row>
    <row r="103" spans="1:46" s="161" customFormat="1">
      <c r="A103" s="140">
        <v>174</v>
      </c>
      <c r="B103" s="139" t="s">
        <v>193</v>
      </c>
      <c r="C103" s="139">
        <v>2009</v>
      </c>
      <c r="D103" s="146" t="s">
        <v>194</v>
      </c>
      <c r="E103" s="144" t="s">
        <v>195</v>
      </c>
      <c r="F103" s="139" t="s">
        <v>122</v>
      </c>
      <c r="G103" s="145" t="s">
        <v>196</v>
      </c>
      <c r="H103" s="139" t="s">
        <v>124</v>
      </c>
      <c r="I103" s="139" t="s">
        <v>124</v>
      </c>
      <c r="J103" s="139"/>
      <c r="K103" s="139" t="s">
        <v>244</v>
      </c>
      <c r="L103" s="139"/>
      <c r="M103" s="139"/>
      <c r="N103" s="139" t="s">
        <v>244</v>
      </c>
      <c r="O103" s="139"/>
      <c r="P103" s="141"/>
      <c r="Q103" s="141">
        <v>0.88600000000000001</v>
      </c>
      <c r="R103" s="141"/>
      <c r="S103" s="141"/>
      <c r="T103" s="142">
        <v>52.2</v>
      </c>
      <c r="U103" s="143"/>
      <c r="V103" s="159">
        <f t="shared" si="7"/>
        <v>0.88600000000000001</v>
      </c>
      <c r="W103" s="160">
        <f t="shared" si="6"/>
        <v>52.2</v>
      </c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</row>
    <row r="104" spans="1:46" s="161" customFormat="1">
      <c r="A104" s="140">
        <v>174</v>
      </c>
      <c r="B104" s="139" t="s">
        <v>193</v>
      </c>
      <c r="C104" s="139">
        <v>2009</v>
      </c>
      <c r="D104" s="146" t="s">
        <v>194</v>
      </c>
      <c r="E104" s="144" t="s">
        <v>195</v>
      </c>
      <c r="F104" s="139" t="s">
        <v>122</v>
      </c>
      <c r="G104" s="145" t="s">
        <v>196</v>
      </c>
      <c r="H104" s="139" t="s">
        <v>234</v>
      </c>
      <c r="I104" s="139"/>
      <c r="J104" s="139"/>
      <c r="K104" s="139" t="s">
        <v>235</v>
      </c>
      <c r="L104" s="139"/>
      <c r="M104" s="139"/>
      <c r="N104" s="139" t="s">
        <v>236</v>
      </c>
      <c r="O104" s="139"/>
      <c r="P104" s="141"/>
      <c r="Q104" s="141">
        <v>0.94299999999999995</v>
      </c>
      <c r="R104" s="141"/>
      <c r="S104" s="141"/>
      <c r="T104" s="142">
        <v>3.9</v>
      </c>
      <c r="U104" s="143"/>
      <c r="V104" s="159">
        <f t="shared" si="7"/>
        <v>0.94299999999999995</v>
      </c>
      <c r="W104" s="160">
        <f t="shared" si="6"/>
        <v>3.9</v>
      </c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</row>
    <row r="105" spans="1:46" s="161" customFormat="1">
      <c r="A105" s="140">
        <v>174</v>
      </c>
      <c r="B105" s="139" t="s">
        <v>193</v>
      </c>
      <c r="C105" s="139">
        <v>2009</v>
      </c>
      <c r="D105" s="146" t="s">
        <v>194</v>
      </c>
      <c r="E105" s="144" t="s">
        <v>195</v>
      </c>
      <c r="F105" s="139" t="s">
        <v>122</v>
      </c>
      <c r="G105" s="145" t="s">
        <v>196</v>
      </c>
      <c r="H105" s="139"/>
      <c r="I105" s="139"/>
      <c r="J105" s="139"/>
      <c r="K105" s="139" t="s">
        <v>238</v>
      </c>
      <c r="L105" s="139"/>
      <c r="M105" s="139"/>
      <c r="N105" s="139" t="s">
        <v>238</v>
      </c>
      <c r="O105" s="139"/>
      <c r="P105" s="141"/>
      <c r="Q105" s="141">
        <v>0.96099999999999997</v>
      </c>
      <c r="R105" s="141"/>
      <c r="S105" s="141"/>
      <c r="T105" s="142">
        <v>3.7</v>
      </c>
      <c r="U105" s="143"/>
      <c r="V105" s="159">
        <f t="shared" si="7"/>
        <v>0.96099999999999997</v>
      </c>
      <c r="W105" s="160">
        <f t="shared" si="6"/>
        <v>3.7</v>
      </c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</row>
    <row r="106" spans="1:46" s="161" customFormat="1">
      <c r="A106" s="140">
        <v>174</v>
      </c>
      <c r="B106" s="139" t="s">
        <v>193</v>
      </c>
      <c r="C106" s="139">
        <v>2009</v>
      </c>
      <c r="D106" s="146" t="s">
        <v>194</v>
      </c>
      <c r="E106" s="144" t="s">
        <v>195</v>
      </c>
      <c r="F106" s="139" t="s">
        <v>122</v>
      </c>
      <c r="G106" s="145" t="s">
        <v>196</v>
      </c>
      <c r="H106" s="139" t="s">
        <v>132</v>
      </c>
      <c r="I106" s="139" t="s">
        <v>132</v>
      </c>
      <c r="J106" s="139"/>
      <c r="K106" s="139" t="s">
        <v>232</v>
      </c>
      <c r="L106" s="139"/>
      <c r="M106" s="139"/>
      <c r="N106" s="139" t="s">
        <v>232</v>
      </c>
      <c r="O106" s="139"/>
      <c r="P106" s="141"/>
      <c r="Q106" s="141">
        <v>0.93300000000000005</v>
      </c>
      <c r="R106" s="141"/>
      <c r="S106" s="141"/>
      <c r="T106" s="142">
        <v>11.4</v>
      </c>
      <c r="U106" s="143"/>
      <c r="V106" s="159">
        <f t="shared" si="7"/>
        <v>0.93300000000000005</v>
      </c>
      <c r="W106" s="160">
        <f t="shared" si="6"/>
        <v>11.4</v>
      </c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</row>
    <row r="107" spans="1:46" s="161" customFormat="1">
      <c r="A107" s="140">
        <v>143</v>
      </c>
      <c r="B107" s="146" t="s">
        <v>119</v>
      </c>
      <c r="C107" s="139">
        <v>2002</v>
      </c>
      <c r="D107" s="146" t="s">
        <v>120</v>
      </c>
      <c r="E107" s="146" t="s">
        <v>121</v>
      </c>
      <c r="F107" s="139" t="s">
        <v>122</v>
      </c>
      <c r="G107" s="139">
        <v>2002</v>
      </c>
      <c r="H107" s="139" t="s">
        <v>131</v>
      </c>
      <c r="I107" s="139" t="s">
        <v>132</v>
      </c>
      <c r="J107" s="139"/>
      <c r="K107" s="139" t="s">
        <v>487</v>
      </c>
      <c r="L107" s="139" t="s">
        <v>134</v>
      </c>
      <c r="M107" s="139"/>
      <c r="N107" s="139"/>
      <c r="O107" s="139"/>
      <c r="P107" s="141"/>
      <c r="Q107" s="141"/>
      <c r="R107" s="141"/>
      <c r="S107" s="141"/>
      <c r="T107" s="142">
        <v>27.2</v>
      </c>
      <c r="U107" s="143"/>
      <c r="V107" s="159">
        <v>1.1000000000000001</v>
      </c>
      <c r="W107" s="160">
        <f t="shared" si="6"/>
        <v>27.2</v>
      </c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</row>
    <row r="108" spans="1:46" s="161" customFormat="1">
      <c r="A108" s="140">
        <v>174</v>
      </c>
      <c r="B108" s="139" t="s">
        <v>193</v>
      </c>
      <c r="C108" s="139">
        <v>2009</v>
      </c>
      <c r="D108" s="146" t="s">
        <v>194</v>
      </c>
      <c r="E108" s="144" t="s">
        <v>195</v>
      </c>
      <c r="F108" s="139" t="s">
        <v>122</v>
      </c>
      <c r="G108" s="145" t="s">
        <v>196</v>
      </c>
      <c r="H108" s="139" t="s">
        <v>248</v>
      </c>
      <c r="I108" s="139" t="s">
        <v>248</v>
      </c>
      <c r="J108" s="139"/>
      <c r="K108" s="139" t="s">
        <v>249</v>
      </c>
      <c r="L108" s="139"/>
      <c r="M108" s="139"/>
      <c r="N108" s="139" t="s">
        <v>250</v>
      </c>
      <c r="O108" s="139"/>
      <c r="P108" s="141"/>
      <c r="Q108" s="141">
        <v>0.96499999999999997</v>
      </c>
      <c r="R108" s="141"/>
      <c r="S108" s="141"/>
      <c r="T108" s="142">
        <v>6.4</v>
      </c>
      <c r="U108" s="143"/>
      <c r="V108" s="159">
        <f>+Q108</f>
        <v>0.96499999999999997</v>
      </c>
      <c r="W108" s="160">
        <f t="shared" si="6"/>
        <v>6.4</v>
      </c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</row>
    <row r="109" spans="1:46" s="161" customFormat="1">
      <c r="A109" s="140">
        <v>174</v>
      </c>
      <c r="B109" s="139" t="s">
        <v>193</v>
      </c>
      <c r="C109" s="139">
        <v>2009</v>
      </c>
      <c r="D109" s="146" t="s">
        <v>194</v>
      </c>
      <c r="E109" s="144" t="s">
        <v>195</v>
      </c>
      <c r="F109" s="139" t="s">
        <v>122</v>
      </c>
      <c r="G109" s="145" t="s">
        <v>196</v>
      </c>
      <c r="H109" s="139" t="s">
        <v>241</v>
      </c>
      <c r="I109" s="139" t="s">
        <v>210</v>
      </c>
      <c r="J109" s="139"/>
      <c r="K109" s="139" t="s">
        <v>242</v>
      </c>
      <c r="L109" s="139"/>
      <c r="M109" s="139"/>
      <c r="N109" s="139" t="s">
        <v>243</v>
      </c>
      <c r="O109" s="139"/>
      <c r="P109" s="141"/>
      <c r="Q109" s="141">
        <v>0.9</v>
      </c>
      <c r="R109" s="141"/>
      <c r="S109" s="141"/>
      <c r="T109" s="142">
        <v>24.6</v>
      </c>
      <c r="U109" s="143"/>
      <c r="V109" s="159">
        <f>+Q109</f>
        <v>0.9</v>
      </c>
      <c r="W109" s="160">
        <f t="shared" si="6"/>
        <v>24.6</v>
      </c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</row>
    <row r="110" spans="1:46" s="161" customFormat="1">
      <c r="A110" s="140">
        <v>174</v>
      </c>
      <c r="B110" s="139" t="s">
        <v>193</v>
      </c>
      <c r="C110" s="139">
        <v>2009</v>
      </c>
      <c r="D110" s="146" t="s">
        <v>194</v>
      </c>
      <c r="E110" s="144" t="s">
        <v>195</v>
      </c>
      <c r="F110" s="139" t="s">
        <v>122</v>
      </c>
      <c r="G110" s="145" t="s">
        <v>196</v>
      </c>
      <c r="H110" s="139" t="s">
        <v>214</v>
      </c>
      <c r="I110" s="139" t="s">
        <v>214</v>
      </c>
      <c r="J110" s="139"/>
      <c r="K110" s="139" t="s">
        <v>226</v>
      </c>
      <c r="L110" s="139"/>
      <c r="M110" s="139"/>
      <c r="N110" s="139" t="s">
        <v>226</v>
      </c>
      <c r="O110" s="139"/>
      <c r="P110" s="141"/>
      <c r="Q110" s="141">
        <v>0.94399999999999995</v>
      </c>
      <c r="R110" s="141"/>
      <c r="S110" s="141"/>
      <c r="T110" s="142">
        <v>38.299999999999997</v>
      </c>
      <c r="U110" s="143"/>
      <c r="V110" s="159">
        <f>+Q110</f>
        <v>0.94399999999999995</v>
      </c>
      <c r="W110" s="160">
        <f t="shared" si="6"/>
        <v>38.299999999999997</v>
      </c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</row>
    <row r="111" spans="1:46" s="161" customFormat="1">
      <c r="A111" s="140">
        <v>143</v>
      </c>
      <c r="B111" s="146" t="s">
        <v>119</v>
      </c>
      <c r="C111" s="139">
        <v>2002</v>
      </c>
      <c r="D111" s="146" t="s">
        <v>120</v>
      </c>
      <c r="E111" s="146" t="s">
        <v>121</v>
      </c>
      <c r="F111" s="139" t="s">
        <v>122</v>
      </c>
      <c r="G111" s="139">
        <v>2002</v>
      </c>
      <c r="H111" s="139" t="s">
        <v>123</v>
      </c>
      <c r="I111" s="139" t="s">
        <v>124</v>
      </c>
      <c r="J111" s="139"/>
      <c r="K111" s="139" t="s">
        <v>125</v>
      </c>
      <c r="L111" s="139" t="s">
        <v>126</v>
      </c>
      <c r="M111" s="139"/>
      <c r="N111" s="139"/>
      <c r="O111" s="139"/>
      <c r="P111" s="141"/>
      <c r="Q111" s="141"/>
      <c r="R111" s="141"/>
      <c r="S111" s="141"/>
      <c r="T111" s="142">
        <v>28.4</v>
      </c>
      <c r="U111" s="143"/>
      <c r="V111" s="159">
        <v>1.1000000000000001</v>
      </c>
      <c r="W111" s="160">
        <f t="shared" si="6"/>
        <v>28.4</v>
      </c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</row>
    <row r="112" spans="1:46" s="225" customFormat="1">
      <c r="A112" s="217">
        <v>174</v>
      </c>
      <c r="B112" s="219" t="s">
        <v>193</v>
      </c>
      <c r="C112" s="219">
        <v>2009</v>
      </c>
      <c r="D112" s="218" t="s">
        <v>194</v>
      </c>
      <c r="E112" s="226" t="s">
        <v>195</v>
      </c>
      <c r="F112" s="219" t="s">
        <v>122</v>
      </c>
      <c r="G112" s="227" t="s">
        <v>196</v>
      </c>
      <c r="H112" s="219" t="s">
        <v>197</v>
      </c>
      <c r="I112" s="219" t="s">
        <v>198</v>
      </c>
      <c r="J112" s="219"/>
      <c r="K112" s="219" t="s">
        <v>559</v>
      </c>
      <c r="L112" s="219"/>
      <c r="M112" s="219"/>
      <c r="N112" s="219" t="s">
        <v>199</v>
      </c>
      <c r="O112" s="219"/>
      <c r="P112" s="220"/>
      <c r="Q112" s="220">
        <v>0.86699999999999999</v>
      </c>
      <c r="R112" s="220"/>
      <c r="S112" s="220"/>
      <c r="T112" s="221">
        <v>16</v>
      </c>
      <c r="U112" s="222"/>
      <c r="V112" s="223">
        <f>+Q112</f>
        <v>0.86699999999999999</v>
      </c>
      <c r="W112" s="224">
        <f t="shared" si="6"/>
        <v>16</v>
      </c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</row>
    <row r="113" spans="1:46" s="225" customFormat="1">
      <c r="A113" s="217">
        <v>174</v>
      </c>
      <c r="B113" s="219" t="s">
        <v>193</v>
      </c>
      <c r="C113" s="219">
        <v>2009</v>
      </c>
      <c r="D113" s="218" t="s">
        <v>194</v>
      </c>
      <c r="E113" s="226" t="s">
        <v>195</v>
      </c>
      <c r="F113" s="219" t="s">
        <v>122</v>
      </c>
      <c r="G113" s="227" t="s">
        <v>196</v>
      </c>
      <c r="H113" s="219" t="s">
        <v>202</v>
      </c>
      <c r="I113" s="219" t="s">
        <v>198</v>
      </c>
      <c r="J113" s="219"/>
      <c r="K113" s="219" t="s">
        <v>203</v>
      </c>
      <c r="L113" s="219"/>
      <c r="M113" s="219"/>
      <c r="N113" s="219" t="s">
        <v>203</v>
      </c>
      <c r="O113" s="219"/>
      <c r="P113" s="220"/>
      <c r="Q113" s="220">
        <v>0.95699999999999996</v>
      </c>
      <c r="R113" s="220"/>
      <c r="S113" s="220"/>
      <c r="T113" s="221">
        <v>10.4</v>
      </c>
      <c r="U113" s="222"/>
      <c r="V113" s="223">
        <f>+Q113</f>
        <v>0.95699999999999996</v>
      </c>
      <c r="W113" s="224">
        <f t="shared" si="6"/>
        <v>10.4</v>
      </c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</row>
    <row r="114" spans="1:46" s="225" customFormat="1">
      <c r="A114" s="217">
        <v>174</v>
      </c>
      <c r="B114" s="219" t="s">
        <v>193</v>
      </c>
      <c r="C114" s="219">
        <v>2009</v>
      </c>
      <c r="D114" s="218" t="s">
        <v>194</v>
      </c>
      <c r="E114" s="226" t="s">
        <v>195</v>
      </c>
      <c r="F114" s="219" t="s">
        <v>122</v>
      </c>
      <c r="G114" s="227" t="s">
        <v>196</v>
      </c>
      <c r="H114" s="219" t="s">
        <v>202</v>
      </c>
      <c r="I114" s="219" t="s">
        <v>198</v>
      </c>
      <c r="J114" s="219"/>
      <c r="K114" s="219" t="s">
        <v>247</v>
      </c>
      <c r="L114" s="219"/>
      <c r="M114" s="219"/>
      <c r="N114" s="219" t="s">
        <v>247</v>
      </c>
      <c r="O114" s="219"/>
      <c r="P114" s="220"/>
      <c r="Q114" s="220">
        <v>0.97099999999999997</v>
      </c>
      <c r="R114" s="220"/>
      <c r="S114" s="220"/>
      <c r="T114" s="221">
        <v>5.9</v>
      </c>
      <c r="U114" s="222"/>
      <c r="V114" s="223">
        <f>+Q114</f>
        <v>0.97099999999999997</v>
      </c>
      <c r="W114" s="224">
        <f t="shared" si="6"/>
        <v>5.9</v>
      </c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</row>
    <row r="115" spans="1:46">
      <c r="A115" s="167"/>
      <c r="B115" s="55"/>
      <c r="C115" s="50"/>
      <c r="D115" s="153"/>
      <c r="E115" s="153"/>
      <c r="F115" s="57"/>
      <c r="G115" s="153"/>
      <c r="H115" s="153"/>
      <c r="I115" s="168"/>
      <c r="J115" s="58"/>
      <c r="K115" s="153"/>
      <c r="L115" s="55"/>
      <c r="M115" s="168"/>
      <c r="N115" s="153"/>
      <c r="O115" s="153"/>
      <c r="P115" s="169"/>
      <c r="Q115" s="169"/>
      <c r="R115" s="169"/>
      <c r="S115" s="169"/>
      <c r="T115" s="170"/>
      <c r="U115" s="171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</row>
    <row r="116" spans="1:46" s="103" customFormat="1">
      <c r="A116" s="95">
        <v>181</v>
      </c>
      <c r="B116" s="97" t="s">
        <v>251</v>
      </c>
      <c r="C116" s="97">
        <v>2009</v>
      </c>
      <c r="D116" s="96" t="s">
        <v>252</v>
      </c>
      <c r="E116" s="96" t="s">
        <v>253</v>
      </c>
      <c r="F116" s="104" t="s">
        <v>18</v>
      </c>
      <c r="G116" s="105" t="s">
        <v>327</v>
      </c>
      <c r="H116" s="97" t="s">
        <v>328</v>
      </c>
      <c r="I116" s="104" t="s">
        <v>329</v>
      </c>
      <c r="J116" s="105" t="s">
        <v>233</v>
      </c>
      <c r="K116" s="105" t="s">
        <v>528</v>
      </c>
      <c r="L116" s="105" t="s">
        <v>55</v>
      </c>
      <c r="M116" s="105"/>
      <c r="N116" s="105" t="s">
        <v>330</v>
      </c>
      <c r="O116" s="104"/>
      <c r="P116" s="98"/>
      <c r="Q116" s="106">
        <v>0.88962645699999998</v>
      </c>
      <c r="R116" s="106"/>
      <c r="S116" s="106"/>
      <c r="T116" s="107">
        <v>21.420087370000001</v>
      </c>
      <c r="U116" s="108"/>
      <c r="V116" s="101">
        <f t="shared" ref="V116:V139" si="8">+Q116</f>
        <v>0.88962645699999998</v>
      </c>
      <c r="W116" s="102">
        <f t="shared" ref="W116:W147" si="9">+T116</f>
        <v>21.420087370000001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</row>
    <row r="117" spans="1:46" s="103" customFormat="1">
      <c r="A117" s="95">
        <v>181</v>
      </c>
      <c r="B117" s="97" t="s">
        <v>251</v>
      </c>
      <c r="C117" s="97">
        <v>2009</v>
      </c>
      <c r="D117" s="96" t="s">
        <v>252</v>
      </c>
      <c r="E117" s="96" t="s">
        <v>253</v>
      </c>
      <c r="F117" s="104" t="s">
        <v>18</v>
      </c>
      <c r="G117" s="105" t="s">
        <v>263</v>
      </c>
      <c r="H117" s="97" t="s">
        <v>270</v>
      </c>
      <c r="I117" s="104" t="s">
        <v>20</v>
      </c>
      <c r="J117" s="105" t="s">
        <v>233</v>
      </c>
      <c r="K117" s="105" t="s">
        <v>538</v>
      </c>
      <c r="L117" s="105" t="s">
        <v>271</v>
      </c>
      <c r="M117" s="105" t="s">
        <v>272</v>
      </c>
      <c r="N117" s="105" t="s">
        <v>275</v>
      </c>
      <c r="O117" s="104"/>
      <c r="P117" s="98"/>
      <c r="Q117" s="106">
        <v>0.89980392300000001</v>
      </c>
      <c r="R117" s="106"/>
      <c r="S117" s="106"/>
      <c r="T117" s="107">
        <v>14.54</v>
      </c>
      <c r="U117" s="108"/>
      <c r="V117" s="101">
        <f t="shared" si="8"/>
        <v>0.89980392300000001</v>
      </c>
      <c r="W117" s="102">
        <f t="shared" si="9"/>
        <v>14.54</v>
      </c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</row>
    <row r="118" spans="1:46" s="103" customFormat="1">
      <c r="A118" s="95">
        <v>181</v>
      </c>
      <c r="B118" s="97" t="s">
        <v>251</v>
      </c>
      <c r="C118" s="97">
        <v>2009</v>
      </c>
      <c r="D118" s="96" t="s">
        <v>252</v>
      </c>
      <c r="E118" s="96" t="s">
        <v>253</v>
      </c>
      <c r="F118" s="104" t="s">
        <v>18</v>
      </c>
      <c r="G118" s="105" t="s">
        <v>263</v>
      </c>
      <c r="H118" s="97" t="s">
        <v>264</v>
      </c>
      <c r="I118" s="104" t="s">
        <v>103</v>
      </c>
      <c r="J118" s="105" t="s">
        <v>233</v>
      </c>
      <c r="K118" s="105" t="s">
        <v>538</v>
      </c>
      <c r="L118" s="105" t="s">
        <v>55</v>
      </c>
      <c r="M118" s="105"/>
      <c r="N118" s="105" t="s">
        <v>266</v>
      </c>
      <c r="O118" s="104"/>
      <c r="P118" s="98"/>
      <c r="Q118" s="106">
        <v>0.90398989900000004</v>
      </c>
      <c r="R118" s="106"/>
      <c r="S118" s="106"/>
      <c r="T118" s="107">
        <v>15.285122019999999</v>
      </c>
      <c r="U118" s="108"/>
      <c r="V118" s="101">
        <f t="shared" si="8"/>
        <v>0.90398989900000004</v>
      </c>
      <c r="W118" s="102">
        <f t="shared" si="9"/>
        <v>15.285122019999999</v>
      </c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</row>
    <row r="119" spans="1:46" s="103" customFormat="1">
      <c r="A119" s="95">
        <v>181</v>
      </c>
      <c r="B119" s="97" t="s">
        <v>251</v>
      </c>
      <c r="C119" s="97">
        <v>2009</v>
      </c>
      <c r="D119" s="96" t="s">
        <v>252</v>
      </c>
      <c r="E119" s="96" t="s">
        <v>253</v>
      </c>
      <c r="F119" s="96" t="s">
        <v>18</v>
      </c>
      <c r="G119" s="109" t="s">
        <v>263</v>
      </c>
      <c r="H119" s="97" t="s">
        <v>270</v>
      </c>
      <c r="I119" s="96" t="s">
        <v>20</v>
      </c>
      <c r="J119" s="105" t="s">
        <v>233</v>
      </c>
      <c r="K119" s="105" t="s">
        <v>538</v>
      </c>
      <c r="L119" s="109" t="s">
        <v>271</v>
      </c>
      <c r="M119" s="109" t="s">
        <v>272</v>
      </c>
      <c r="N119" s="109" t="s">
        <v>273</v>
      </c>
      <c r="O119" s="96"/>
      <c r="P119" s="98"/>
      <c r="Q119" s="110">
        <v>0.90572357999999997</v>
      </c>
      <c r="R119" s="110"/>
      <c r="S119" s="110"/>
      <c r="T119" s="111">
        <v>20.33339908</v>
      </c>
      <c r="U119" s="112"/>
      <c r="V119" s="101">
        <f t="shared" si="8"/>
        <v>0.90572357999999997</v>
      </c>
      <c r="W119" s="102">
        <f t="shared" si="9"/>
        <v>20.33339908</v>
      </c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</row>
    <row r="120" spans="1:46" s="103" customFormat="1">
      <c r="A120" s="95">
        <v>181</v>
      </c>
      <c r="B120" s="97" t="s">
        <v>251</v>
      </c>
      <c r="C120" s="97">
        <v>2009</v>
      </c>
      <c r="D120" s="96" t="s">
        <v>252</v>
      </c>
      <c r="E120" s="96" t="s">
        <v>253</v>
      </c>
      <c r="F120" s="96" t="s">
        <v>18</v>
      </c>
      <c r="G120" s="109" t="s">
        <v>263</v>
      </c>
      <c r="H120" s="97" t="s">
        <v>264</v>
      </c>
      <c r="I120" s="96" t="s">
        <v>103</v>
      </c>
      <c r="J120" s="105" t="s">
        <v>233</v>
      </c>
      <c r="K120" s="105" t="s">
        <v>538</v>
      </c>
      <c r="L120" s="109" t="s">
        <v>55</v>
      </c>
      <c r="M120" s="109"/>
      <c r="N120" s="109" t="s">
        <v>265</v>
      </c>
      <c r="O120" s="96"/>
      <c r="P120" s="98"/>
      <c r="Q120" s="110">
        <v>0.90993638700000001</v>
      </c>
      <c r="R120" s="110"/>
      <c r="S120" s="110"/>
      <c r="T120" s="111">
        <v>19.45744723</v>
      </c>
      <c r="U120" s="112"/>
      <c r="V120" s="101">
        <f t="shared" si="8"/>
        <v>0.90993638700000001</v>
      </c>
      <c r="W120" s="102">
        <f t="shared" si="9"/>
        <v>19.45744723</v>
      </c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</row>
    <row r="121" spans="1:46" s="103" customFormat="1">
      <c r="A121" s="95">
        <v>181</v>
      </c>
      <c r="B121" s="97" t="s">
        <v>251</v>
      </c>
      <c r="C121" s="97">
        <v>2009</v>
      </c>
      <c r="D121" s="96" t="s">
        <v>252</v>
      </c>
      <c r="E121" s="96" t="s">
        <v>253</v>
      </c>
      <c r="F121" s="104" t="s">
        <v>18</v>
      </c>
      <c r="G121" s="105" t="s">
        <v>327</v>
      </c>
      <c r="H121" s="97" t="s">
        <v>331</v>
      </c>
      <c r="I121" s="104" t="s">
        <v>329</v>
      </c>
      <c r="J121" s="105" t="s">
        <v>233</v>
      </c>
      <c r="K121" s="105" t="s">
        <v>528</v>
      </c>
      <c r="L121" s="105" t="s">
        <v>55</v>
      </c>
      <c r="M121" s="105"/>
      <c r="N121" s="105" t="s">
        <v>332</v>
      </c>
      <c r="O121" s="104"/>
      <c r="P121" s="98"/>
      <c r="Q121" s="106">
        <v>0.91048192400000005</v>
      </c>
      <c r="R121" s="106"/>
      <c r="S121" s="106"/>
      <c r="T121" s="107">
        <v>20.868941759999998</v>
      </c>
      <c r="U121" s="108"/>
      <c r="V121" s="101">
        <f t="shared" si="8"/>
        <v>0.91048192400000005</v>
      </c>
      <c r="W121" s="102">
        <f t="shared" si="9"/>
        <v>20.868941759999998</v>
      </c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</row>
    <row r="122" spans="1:46" s="103" customFormat="1">
      <c r="A122" s="95">
        <v>181</v>
      </c>
      <c r="B122" s="97" t="s">
        <v>251</v>
      </c>
      <c r="C122" s="97">
        <v>2009</v>
      </c>
      <c r="D122" s="96" t="s">
        <v>252</v>
      </c>
      <c r="E122" s="96" t="s">
        <v>253</v>
      </c>
      <c r="F122" s="104" t="s">
        <v>18</v>
      </c>
      <c r="G122" s="105" t="s">
        <v>267</v>
      </c>
      <c r="H122" s="97" t="s">
        <v>264</v>
      </c>
      <c r="I122" s="104" t="s">
        <v>103</v>
      </c>
      <c r="J122" s="105" t="s">
        <v>233</v>
      </c>
      <c r="K122" s="105" t="s">
        <v>538</v>
      </c>
      <c r="L122" s="105" t="s">
        <v>55</v>
      </c>
      <c r="M122" s="105"/>
      <c r="N122" s="105" t="s">
        <v>268</v>
      </c>
      <c r="O122" s="104"/>
      <c r="P122" s="98"/>
      <c r="Q122" s="106">
        <v>0.91426053399999996</v>
      </c>
      <c r="R122" s="106"/>
      <c r="S122" s="106"/>
      <c r="T122" s="107">
        <v>12.654509170000001</v>
      </c>
      <c r="U122" s="108"/>
      <c r="V122" s="101">
        <f t="shared" si="8"/>
        <v>0.91426053399999996</v>
      </c>
      <c r="W122" s="102">
        <f t="shared" si="9"/>
        <v>12.654509170000001</v>
      </c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</row>
    <row r="123" spans="1:46" s="103" customFormat="1">
      <c r="A123" s="95">
        <v>181</v>
      </c>
      <c r="B123" s="97" t="s">
        <v>251</v>
      </c>
      <c r="C123" s="97">
        <v>2009</v>
      </c>
      <c r="D123" s="96" t="s">
        <v>252</v>
      </c>
      <c r="E123" s="96" t="s">
        <v>253</v>
      </c>
      <c r="F123" s="104" t="s">
        <v>18</v>
      </c>
      <c r="G123" s="105" t="s">
        <v>263</v>
      </c>
      <c r="H123" s="97" t="s">
        <v>270</v>
      </c>
      <c r="I123" s="104" t="s">
        <v>20</v>
      </c>
      <c r="J123" s="105" t="s">
        <v>233</v>
      </c>
      <c r="K123" s="105" t="s">
        <v>538</v>
      </c>
      <c r="L123" s="105" t="s">
        <v>271</v>
      </c>
      <c r="M123" s="105" t="s">
        <v>272</v>
      </c>
      <c r="N123" s="105" t="s">
        <v>274</v>
      </c>
      <c r="O123" s="104"/>
      <c r="P123" s="98"/>
      <c r="Q123" s="106">
        <v>0.91620070099999995</v>
      </c>
      <c r="R123" s="106"/>
      <c r="S123" s="106"/>
      <c r="T123" s="107">
        <v>15.72</v>
      </c>
      <c r="U123" s="108"/>
      <c r="V123" s="101">
        <f t="shared" si="8"/>
        <v>0.91620070099999995</v>
      </c>
      <c r="W123" s="102">
        <f t="shared" si="9"/>
        <v>15.72</v>
      </c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</row>
    <row r="124" spans="1:46" s="103" customFormat="1">
      <c r="A124" s="95">
        <v>181</v>
      </c>
      <c r="B124" s="97" t="s">
        <v>251</v>
      </c>
      <c r="C124" s="97">
        <v>2009</v>
      </c>
      <c r="D124" s="96" t="s">
        <v>252</v>
      </c>
      <c r="E124" s="96" t="s">
        <v>253</v>
      </c>
      <c r="F124" s="96" t="s">
        <v>18</v>
      </c>
      <c r="G124" s="109"/>
      <c r="H124" s="97" t="s">
        <v>331</v>
      </c>
      <c r="I124" s="96" t="s">
        <v>329</v>
      </c>
      <c r="J124" s="105" t="s">
        <v>233</v>
      </c>
      <c r="K124" s="105" t="s">
        <v>528</v>
      </c>
      <c r="L124" s="109" t="s">
        <v>55</v>
      </c>
      <c r="M124" s="109"/>
      <c r="N124" s="109" t="s">
        <v>333</v>
      </c>
      <c r="O124" s="96"/>
      <c r="P124" s="98"/>
      <c r="Q124" s="110">
        <v>0.91637743400000005</v>
      </c>
      <c r="R124" s="110"/>
      <c r="S124" s="110"/>
      <c r="T124" s="111">
        <v>20.761653580000001</v>
      </c>
      <c r="U124" s="112"/>
      <c r="V124" s="101">
        <f t="shared" si="8"/>
        <v>0.91637743400000005</v>
      </c>
      <c r="W124" s="102">
        <f t="shared" si="9"/>
        <v>20.761653580000001</v>
      </c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</row>
    <row r="125" spans="1:46" s="103" customFormat="1">
      <c r="A125" s="95">
        <v>181</v>
      </c>
      <c r="B125" s="97" t="s">
        <v>251</v>
      </c>
      <c r="C125" s="97">
        <v>2009</v>
      </c>
      <c r="D125" s="96" t="s">
        <v>252</v>
      </c>
      <c r="E125" s="96" t="s">
        <v>253</v>
      </c>
      <c r="F125" s="104" t="s">
        <v>18</v>
      </c>
      <c r="G125" s="105"/>
      <c r="H125" s="97" t="s">
        <v>331</v>
      </c>
      <c r="I125" s="104" t="s">
        <v>329</v>
      </c>
      <c r="J125" s="105" t="s">
        <v>233</v>
      </c>
      <c r="K125" s="105" t="s">
        <v>528</v>
      </c>
      <c r="L125" s="105" t="s">
        <v>55</v>
      </c>
      <c r="M125" s="105"/>
      <c r="N125" s="105" t="s">
        <v>333</v>
      </c>
      <c r="O125" s="104"/>
      <c r="P125" s="98"/>
      <c r="Q125" s="106">
        <v>0.91637743400000005</v>
      </c>
      <c r="R125" s="106"/>
      <c r="S125" s="106"/>
      <c r="T125" s="107">
        <v>20.761653580000001</v>
      </c>
      <c r="U125" s="108"/>
      <c r="V125" s="101">
        <f t="shared" si="8"/>
        <v>0.91637743400000005</v>
      </c>
      <c r="W125" s="102">
        <f t="shared" si="9"/>
        <v>20.761653580000001</v>
      </c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</row>
    <row r="126" spans="1:46" s="103" customFormat="1">
      <c r="A126" s="95">
        <v>181</v>
      </c>
      <c r="B126" s="97" t="s">
        <v>251</v>
      </c>
      <c r="C126" s="97">
        <v>2009</v>
      </c>
      <c r="D126" s="96" t="s">
        <v>252</v>
      </c>
      <c r="E126" s="96" t="s">
        <v>253</v>
      </c>
      <c r="F126" s="104" t="s">
        <v>18</v>
      </c>
      <c r="G126" s="105" t="s">
        <v>334</v>
      </c>
      <c r="H126" s="97" t="s">
        <v>331</v>
      </c>
      <c r="I126" s="104" t="s">
        <v>329</v>
      </c>
      <c r="J126" s="105" t="s">
        <v>233</v>
      </c>
      <c r="K126" s="105" t="s">
        <v>528</v>
      </c>
      <c r="L126" s="105" t="s">
        <v>55</v>
      </c>
      <c r="M126" s="105"/>
      <c r="N126" s="105" t="s">
        <v>343</v>
      </c>
      <c r="O126" s="104"/>
      <c r="P126" s="98"/>
      <c r="Q126" s="106">
        <v>0.91809654699999999</v>
      </c>
      <c r="R126" s="106"/>
      <c r="S126" s="106"/>
      <c r="T126" s="107">
        <v>12.96693292</v>
      </c>
      <c r="U126" s="108"/>
      <c r="V126" s="101">
        <f t="shared" si="8"/>
        <v>0.91809654699999999</v>
      </c>
      <c r="W126" s="102">
        <f t="shared" si="9"/>
        <v>12.96693292</v>
      </c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</row>
    <row r="127" spans="1:46" s="103" customFormat="1">
      <c r="A127" s="95">
        <v>181</v>
      </c>
      <c r="B127" s="97" t="s">
        <v>251</v>
      </c>
      <c r="C127" s="97">
        <v>2009</v>
      </c>
      <c r="D127" s="96" t="s">
        <v>252</v>
      </c>
      <c r="E127" s="96" t="s">
        <v>253</v>
      </c>
      <c r="F127" s="104" t="s">
        <v>18</v>
      </c>
      <c r="G127" s="105" t="s">
        <v>263</v>
      </c>
      <c r="H127" s="97" t="s">
        <v>264</v>
      </c>
      <c r="I127" s="104" t="s">
        <v>103</v>
      </c>
      <c r="J127" s="105" t="s">
        <v>233</v>
      </c>
      <c r="K127" s="105" t="s">
        <v>538</v>
      </c>
      <c r="L127" s="105" t="s">
        <v>55</v>
      </c>
      <c r="M127" s="105"/>
      <c r="N127" s="105" t="s">
        <v>269</v>
      </c>
      <c r="O127" s="104"/>
      <c r="P127" s="98"/>
      <c r="Q127" s="106">
        <v>0.91831407899999995</v>
      </c>
      <c r="R127" s="106"/>
      <c r="S127" s="106"/>
      <c r="T127" s="107">
        <v>11.7334482</v>
      </c>
      <c r="U127" s="108"/>
      <c r="V127" s="101">
        <f t="shared" si="8"/>
        <v>0.91831407899999995</v>
      </c>
      <c r="W127" s="102">
        <f t="shared" si="9"/>
        <v>11.7334482</v>
      </c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</row>
    <row r="128" spans="1:46" s="103" customFormat="1">
      <c r="A128" s="95">
        <v>181</v>
      </c>
      <c r="B128" s="97" t="s">
        <v>251</v>
      </c>
      <c r="C128" s="97">
        <v>2009</v>
      </c>
      <c r="D128" s="96" t="s">
        <v>252</v>
      </c>
      <c r="E128" s="96" t="s">
        <v>253</v>
      </c>
      <c r="F128" s="104" t="s">
        <v>18</v>
      </c>
      <c r="G128" s="105" t="s">
        <v>334</v>
      </c>
      <c r="H128" s="97" t="s">
        <v>339</v>
      </c>
      <c r="I128" s="104" t="s">
        <v>329</v>
      </c>
      <c r="J128" s="105" t="s">
        <v>233</v>
      </c>
      <c r="K128" s="105" t="s">
        <v>528</v>
      </c>
      <c r="L128" s="105" t="s">
        <v>55</v>
      </c>
      <c r="M128" s="105"/>
      <c r="N128" s="105" t="s">
        <v>341</v>
      </c>
      <c r="O128" s="104"/>
      <c r="P128" s="98"/>
      <c r="Q128" s="106">
        <v>0.91865929800000001</v>
      </c>
      <c r="R128" s="106"/>
      <c r="S128" s="106"/>
      <c r="T128" s="107">
        <v>14.40871724</v>
      </c>
      <c r="U128" s="108"/>
      <c r="V128" s="101">
        <f t="shared" si="8"/>
        <v>0.91865929800000001</v>
      </c>
      <c r="W128" s="102">
        <f t="shared" si="9"/>
        <v>14.40871724</v>
      </c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</row>
    <row r="129" spans="1:46" s="103" customFormat="1">
      <c r="A129" s="95">
        <v>181</v>
      </c>
      <c r="B129" s="97" t="s">
        <v>251</v>
      </c>
      <c r="C129" s="97">
        <v>2009</v>
      </c>
      <c r="D129" s="96" t="s">
        <v>252</v>
      </c>
      <c r="E129" s="96" t="s">
        <v>253</v>
      </c>
      <c r="F129" s="104" t="s">
        <v>18</v>
      </c>
      <c r="G129" s="105" t="s">
        <v>338</v>
      </c>
      <c r="H129" s="97" t="s">
        <v>339</v>
      </c>
      <c r="I129" s="104" t="s">
        <v>329</v>
      </c>
      <c r="J129" s="105" t="s">
        <v>233</v>
      </c>
      <c r="K129" s="105" t="s">
        <v>528</v>
      </c>
      <c r="L129" s="105" t="s">
        <v>55</v>
      </c>
      <c r="M129" s="105"/>
      <c r="N129" s="105" t="s">
        <v>340</v>
      </c>
      <c r="O129" s="104"/>
      <c r="P129" s="98"/>
      <c r="Q129" s="106">
        <v>0.92372757000000005</v>
      </c>
      <c r="R129" s="106"/>
      <c r="S129" s="106"/>
      <c r="T129" s="107">
        <v>14.450005490000001</v>
      </c>
      <c r="U129" s="108"/>
      <c r="V129" s="101">
        <f t="shared" si="8"/>
        <v>0.92372757000000005</v>
      </c>
      <c r="W129" s="102">
        <f t="shared" si="9"/>
        <v>14.450005490000001</v>
      </c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</row>
    <row r="130" spans="1:46" s="103" customFormat="1">
      <c r="A130" s="95">
        <v>181</v>
      </c>
      <c r="B130" s="97" t="s">
        <v>251</v>
      </c>
      <c r="C130" s="97">
        <v>2009</v>
      </c>
      <c r="D130" s="96" t="s">
        <v>252</v>
      </c>
      <c r="E130" s="96" t="s">
        <v>253</v>
      </c>
      <c r="F130" s="104" t="s">
        <v>18</v>
      </c>
      <c r="G130" s="105" t="s">
        <v>327</v>
      </c>
      <c r="H130" s="97" t="s">
        <v>344</v>
      </c>
      <c r="I130" s="104" t="s">
        <v>329</v>
      </c>
      <c r="J130" s="105" t="s">
        <v>233</v>
      </c>
      <c r="K130" s="105" t="s">
        <v>528</v>
      </c>
      <c r="L130" s="105" t="s">
        <v>55</v>
      </c>
      <c r="M130" s="105"/>
      <c r="N130" s="105" t="s">
        <v>345</v>
      </c>
      <c r="O130" s="104"/>
      <c r="P130" s="98"/>
      <c r="Q130" s="106">
        <v>0.92401837899999995</v>
      </c>
      <c r="R130" s="106"/>
      <c r="S130" s="106"/>
      <c r="T130" s="107">
        <v>11.94059247</v>
      </c>
      <c r="U130" s="108"/>
      <c r="V130" s="101">
        <f t="shared" si="8"/>
        <v>0.92401837899999995</v>
      </c>
      <c r="W130" s="102">
        <f t="shared" si="9"/>
        <v>11.94059247</v>
      </c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</row>
    <row r="131" spans="1:46" s="103" customFormat="1">
      <c r="A131" s="95">
        <v>181</v>
      </c>
      <c r="B131" s="97" t="s">
        <v>251</v>
      </c>
      <c r="C131" s="97">
        <v>2009</v>
      </c>
      <c r="D131" s="96" t="s">
        <v>252</v>
      </c>
      <c r="E131" s="96" t="s">
        <v>253</v>
      </c>
      <c r="F131" s="104" t="s">
        <v>18</v>
      </c>
      <c r="G131" s="105" t="s">
        <v>334</v>
      </c>
      <c r="H131" s="97" t="s">
        <v>331</v>
      </c>
      <c r="I131" s="104" t="s">
        <v>329</v>
      </c>
      <c r="J131" s="105" t="s">
        <v>233</v>
      </c>
      <c r="K131" s="105" t="s">
        <v>528</v>
      </c>
      <c r="L131" s="105" t="s">
        <v>55</v>
      </c>
      <c r="M131" s="105"/>
      <c r="N131" s="105" t="s">
        <v>335</v>
      </c>
      <c r="O131" s="104"/>
      <c r="P131" s="98"/>
      <c r="Q131" s="106">
        <v>0.92572142999999996</v>
      </c>
      <c r="R131" s="106"/>
      <c r="S131" s="106"/>
      <c r="T131" s="107">
        <v>15.42006658</v>
      </c>
      <c r="U131" s="108"/>
      <c r="V131" s="101">
        <f t="shared" si="8"/>
        <v>0.92572142999999996</v>
      </c>
      <c r="W131" s="102">
        <f t="shared" si="9"/>
        <v>15.42006658</v>
      </c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</row>
    <row r="132" spans="1:46" s="103" customFormat="1">
      <c r="A132" s="95">
        <v>181</v>
      </c>
      <c r="B132" s="97" t="s">
        <v>251</v>
      </c>
      <c r="C132" s="97">
        <v>2009</v>
      </c>
      <c r="D132" s="96" t="s">
        <v>252</v>
      </c>
      <c r="E132" s="96" t="s">
        <v>253</v>
      </c>
      <c r="F132" s="104" t="s">
        <v>18</v>
      </c>
      <c r="G132" s="105" t="s">
        <v>327</v>
      </c>
      <c r="H132" s="97" t="s">
        <v>328</v>
      </c>
      <c r="I132" s="104" t="s">
        <v>329</v>
      </c>
      <c r="J132" s="105" t="s">
        <v>233</v>
      </c>
      <c r="K132" s="105" t="s">
        <v>528</v>
      </c>
      <c r="L132" s="105" t="s">
        <v>55</v>
      </c>
      <c r="M132" s="105"/>
      <c r="N132" s="105" t="s">
        <v>342</v>
      </c>
      <c r="O132" s="104"/>
      <c r="P132" s="98"/>
      <c r="Q132" s="106">
        <v>0.93163082699999999</v>
      </c>
      <c r="R132" s="106"/>
      <c r="S132" s="106"/>
      <c r="T132" s="107">
        <v>13.410836010000001</v>
      </c>
      <c r="U132" s="108"/>
      <c r="V132" s="101">
        <f t="shared" si="8"/>
        <v>0.93163082699999999</v>
      </c>
      <c r="W132" s="102">
        <f t="shared" si="9"/>
        <v>13.410836010000001</v>
      </c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</row>
    <row r="133" spans="1:46" s="103" customFormat="1">
      <c r="A133" s="95">
        <v>181</v>
      </c>
      <c r="B133" s="97" t="s">
        <v>251</v>
      </c>
      <c r="C133" s="97">
        <v>2009</v>
      </c>
      <c r="D133" s="96" t="s">
        <v>252</v>
      </c>
      <c r="E133" s="96" t="s">
        <v>253</v>
      </c>
      <c r="F133" s="104" t="s">
        <v>18</v>
      </c>
      <c r="G133" s="105" t="s">
        <v>336</v>
      </c>
      <c r="H133" s="97" t="s">
        <v>328</v>
      </c>
      <c r="I133" s="104" t="s">
        <v>329</v>
      </c>
      <c r="J133" s="105" t="s">
        <v>233</v>
      </c>
      <c r="K133" s="105" t="s">
        <v>528</v>
      </c>
      <c r="L133" s="105" t="s">
        <v>55</v>
      </c>
      <c r="M133" s="105"/>
      <c r="N133" s="105" t="s">
        <v>337</v>
      </c>
      <c r="O133" s="104"/>
      <c r="P133" s="98"/>
      <c r="Q133" s="106">
        <v>0.93836761499999999</v>
      </c>
      <c r="R133" s="106"/>
      <c r="S133" s="106"/>
      <c r="T133" s="107">
        <v>14.756580850000001</v>
      </c>
      <c r="U133" s="108"/>
      <c r="V133" s="101">
        <f t="shared" si="8"/>
        <v>0.93836761499999999</v>
      </c>
      <c r="W133" s="102">
        <f t="shared" si="9"/>
        <v>14.756580850000001</v>
      </c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</row>
    <row r="134" spans="1:46" s="103" customFormat="1">
      <c r="A134" s="95">
        <v>181</v>
      </c>
      <c r="B134" s="97" t="s">
        <v>251</v>
      </c>
      <c r="C134" s="97">
        <v>2009</v>
      </c>
      <c r="D134" s="96" t="s">
        <v>252</v>
      </c>
      <c r="E134" s="96" t="s">
        <v>253</v>
      </c>
      <c r="F134" s="104" t="s">
        <v>18</v>
      </c>
      <c r="G134" s="97"/>
      <c r="H134" s="97" t="s">
        <v>331</v>
      </c>
      <c r="I134" s="104" t="s">
        <v>329</v>
      </c>
      <c r="J134" s="105" t="s">
        <v>233</v>
      </c>
      <c r="K134" s="105" t="s">
        <v>528</v>
      </c>
      <c r="L134" s="105" t="s">
        <v>55</v>
      </c>
      <c r="M134" s="105"/>
      <c r="N134" s="105" t="s">
        <v>346</v>
      </c>
      <c r="O134" s="104"/>
      <c r="P134" s="98"/>
      <c r="Q134" s="106">
        <v>0.94840097300000004</v>
      </c>
      <c r="R134" s="106"/>
      <c r="S134" s="106"/>
      <c r="T134" s="107">
        <v>6.1830004719999998</v>
      </c>
      <c r="U134" s="108"/>
      <c r="V134" s="101">
        <f t="shared" si="8"/>
        <v>0.94840097300000004</v>
      </c>
      <c r="W134" s="102">
        <f t="shared" si="9"/>
        <v>6.1830004719999998</v>
      </c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</row>
    <row r="135" spans="1:46">
      <c r="A135" s="164"/>
      <c r="B135" s="50" t="s">
        <v>381</v>
      </c>
      <c r="C135" s="50">
        <v>2011</v>
      </c>
      <c r="D135" s="58"/>
      <c r="E135" s="58"/>
      <c r="F135" s="38" t="s">
        <v>71</v>
      </c>
      <c r="G135" s="58"/>
      <c r="H135" s="51"/>
      <c r="I135" s="42" t="s">
        <v>60</v>
      </c>
      <c r="J135" s="42" t="s">
        <v>601</v>
      </c>
      <c r="K135" s="52" t="s">
        <v>530</v>
      </c>
      <c r="L135" s="50" t="s">
        <v>529</v>
      </c>
      <c r="M135" s="58"/>
      <c r="N135" s="50"/>
      <c r="O135" s="50"/>
      <c r="P135" s="165"/>
      <c r="Q135" s="53">
        <v>0.91300000000000003</v>
      </c>
      <c r="R135" s="165"/>
      <c r="S135" s="165"/>
      <c r="T135" s="54">
        <v>19.010000000000002</v>
      </c>
      <c r="U135" s="166"/>
      <c r="V135" s="162">
        <f t="shared" si="8"/>
        <v>0.91300000000000003</v>
      </c>
      <c r="W135" s="163">
        <f t="shared" si="9"/>
        <v>19.010000000000002</v>
      </c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</row>
    <row r="136" spans="1:46">
      <c r="A136" s="164"/>
      <c r="B136" s="50" t="s">
        <v>381</v>
      </c>
      <c r="C136" s="50">
        <v>2011</v>
      </c>
      <c r="D136" s="58"/>
      <c r="E136" s="58"/>
      <c r="F136" s="38" t="s">
        <v>71</v>
      </c>
      <c r="G136" s="58"/>
      <c r="H136" s="51"/>
      <c r="I136" s="42" t="s">
        <v>60</v>
      </c>
      <c r="J136" s="42" t="s">
        <v>601</v>
      </c>
      <c r="K136" s="52" t="s">
        <v>530</v>
      </c>
      <c r="L136" s="50" t="s">
        <v>367</v>
      </c>
      <c r="M136" s="58"/>
      <c r="N136" s="50"/>
      <c r="O136" s="50"/>
      <c r="P136" s="165"/>
      <c r="Q136" s="53">
        <v>0.88500000000000001</v>
      </c>
      <c r="R136" s="165"/>
      <c r="S136" s="165"/>
      <c r="T136" s="54">
        <v>24.2</v>
      </c>
      <c r="U136" s="166"/>
      <c r="V136" s="162">
        <f t="shared" si="8"/>
        <v>0.88500000000000001</v>
      </c>
      <c r="W136" s="163">
        <f t="shared" si="9"/>
        <v>24.2</v>
      </c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</row>
    <row r="137" spans="1:46" s="103" customFormat="1">
      <c r="A137" s="95">
        <v>181</v>
      </c>
      <c r="B137" s="97" t="s">
        <v>251</v>
      </c>
      <c r="C137" s="97">
        <v>2009</v>
      </c>
      <c r="D137" s="96" t="s">
        <v>252</v>
      </c>
      <c r="E137" s="96" t="s">
        <v>253</v>
      </c>
      <c r="F137" s="104" t="s">
        <v>18</v>
      </c>
      <c r="G137" s="105" t="s">
        <v>254</v>
      </c>
      <c r="H137" s="97" t="s">
        <v>255</v>
      </c>
      <c r="I137" s="104" t="s">
        <v>256</v>
      </c>
      <c r="J137" s="104" t="s">
        <v>605</v>
      </c>
      <c r="K137" s="105" t="s">
        <v>531</v>
      </c>
      <c r="L137" s="105" t="s">
        <v>257</v>
      </c>
      <c r="M137" s="105"/>
      <c r="N137" s="105" t="s">
        <v>258</v>
      </c>
      <c r="O137" s="104"/>
      <c r="P137" s="98"/>
      <c r="Q137" s="106">
        <v>0.93600000000000005</v>
      </c>
      <c r="R137" s="106"/>
      <c r="S137" s="106"/>
      <c r="T137" s="107">
        <v>10.016838290000001</v>
      </c>
      <c r="U137" s="108"/>
      <c r="V137" s="101">
        <f t="shared" si="8"/>
        <v>0.93600000000000005</v>
      </c>
      <c r="W137" s="102">
        <f t="shared" si="9"/>
        <v>10.016838290000001</v>
      </c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</row>
    <row r="138" spans="1:46" s="103" customFormat="1">
      <c r="A138" s="95">
        <v>181</v>
      </c>
      <c r="B138" s="97" t="s">
        <v>251</v>
      </c>
      <c r="C138" s="97">
        <v>2009</v>
      </c>
      <c r="D138" s="96" t="s">
        <v>252</v>
      </c>
      <c r="E138" s="96" t="s">
        <v>253</v>
      </c>
      <c r="F138" s="104" t="s">
        <v>18</v>
      </c>
      <c r="G138" s="105" t="s">
        <v>259</v>
      </c>
      <c r="H138" s="97" t="s">
        <v>260</v>
      </c>
      <c r="I138" s="104" t="s">
        <v>256</v>
      </c>
      <c r="J138" s="104" t="s">
        <v>605</v>
      </c>
      <c r="K138" s="105" t="s">
        <v>532</v>
      </c>
      <c r="L138" s="105" t="s">
        <v>261</v>
      </c>
      <c r="M138" s="105"/>
      <c r="N138" s="105" t="s">
        <v>262</v>
      </c>
      <c r="O138" s="104"/>
      <c r="P138" s="98"/>
      <c r="Q138" s="106">
        <v>0.95299999999999996</v>
      </c>
      <c r="R138" s="106"/>
      <c r="S138" s="106"/>
      <c r="T138" s="107">
        <v>10.12289606</v>
      </c>
      <c r="U138" s="108"/>
      <c r="V138" s="101">
        <f t="shared" si="8"/>
        <v>0.95299999999999996</v>
      </c>
      <c r="W138" s="102">
        <f t="shared" si="9"/>
        <v>10.12289606</v>
      </c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</row>
    <row r="139" spans="1:46">
      <c r="A139" s="37">
        <v>181</v>
      </c>
      <c r="B139" s="38" t="s">
        <v>251</v>
      </c>
      <c r="C139" s="38">
        <v>2009</v>
      </c>
      <c r="D139" s="43" t="s">
        <v>252</v>
      </c>
      <c r="E139" s="43" t="s">
        <v>253</v>
      </c>
      <c r="F139" s="42" t="s">
        <v>18</v>
      </c>
      <c r="G139" s="47" t="s">
        <v>254</v>
      </c>
      <c r="H139" s="38" t="s">
        <v>255</v>
      </c>
      <c r="I139" s="42" t="s">
        <v>256</v>
      </c>
      <c r="J139" s="42" t="s">
        <v>602</v>
      </c>
      <c r="K139" s="47" t="s">
        <v>533</v>
      </c>
      <c r="L139" s="47" t="s">
        <v>276</v>
      </c>
      <c r="M139" s="47"/>
      <c r="N139" s="47" t="s">
        <v>277</v>
      </c>
      <c r="O139" s="42"/>
      <c r="P139" s="39"/>
      <c r="Q139" s="48">
        <v>0.94199999999999995</v>
      </c>
      <c r="R139" s="48"/>
      <c r="S139" s="48"/>
      <c r="T139" s="49">
        <v>11.462904050000001</v>
      </c>
      <c r="U139" s="27"/>
      <c r="V139" s="162">
        <f t="shared" si="8"/>
        <v>0.94199999999999995</v>
      </c>
      <c r="W139" s="163">
        <f t="shared" si="9"/>
        <v>11.462904050000001</v>
      </c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</row>
    <row r="140" spans="1:46">
      <c r="A140" s="37"/>
      <c r="B140" s="38"/>
      <c r="C140" s="38"/>
      <c r="D140" s="43"/>
      <c r="E140" s="43"/>
      <c r="F140" s="42"/>
      <c r="G140" s="47"/>
      <c r="H140" s="38"/>
      <c r="I140" s="42"/>
      <c r="J140" s="42"/>
      <c r="K140" s="47"/>
      <c r="L140" s="47"/>
      <c r="M140" s="47"/>
      <c r="N140" s="47"/>
      <c r="O140" s="42"/>
      <c r="P140" s="39"/>
      <c r="Q140" s="48"/>
      <c r="R140" s="48"/>
      <c r="S140" s="48"/>
      <c r="T140" s="49"/>
      <c r="U140" s="27"/>
      <c r="V140" s="162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</row>
    <row r="141" spans="1:46" s="225" customFormat="1">
      <c r="A141" s="217">
        <v>143</v>
      </c>
      <c r="B141" s="218" t="s">
        <v>119</v>
      </c>
      <c r="C141" s="219">
        <v>2002</v>
      </c>
      <c r="D141" s="218" t="s">
        <v>120</v>
      </c>
      <c r="E141" s="218" t="s">
        <v>121</v>
      </c>
      <c r="F141" s="219" t="s">
        <v>122</v>
      </c>
      <c r="G141" s="219">
        <v>2002</v>
      </c>
      <c r="H141" s="219" t="s">
        <v>127</v>
      </c>
      <c r="I141" s="219" t="s">
        <v>20</v>
      </c>
      <c r="J141" s="219"/>
      <c r="K141" s="219" t="s">
        <v>55</v>
      </c>
      <c r="L141" s="219" t="s">
        <v>126</v>
      </c>
      <c r="M141" s="219"/>
      <c r="N141" s="219"/>
      <c r="O141" s="219"/>
      <c r="P141" s="220"/>
      <c r="Q141" s="220"/>
      <c r="R141" s="220"/>
      <c r="S141" s="220"/>
      <c r="T141" s="221">
        <v>33.5</v>
      </c>
      <c r="U141" s="222"/>
      <c r="V141" s="223"/>
      <c r="W141" s="224">
        <f t="shared" si="9"/>
        <v>33.5</v>
      </c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</row>
    <row r="142" spans="1:46" s="225" customFormat="1">
      <c r="A142" s="217">
        <v>174</v>
      </c>
      <c r="B142" s="219" t="s">
        <v>193</v>
      </c>
      <c r="C142" s="219">
        <v>2009</v>
      </c>
      <c r="D142" s="218" t="s">
        <v>194</v>
      </c>
      <c r="E142" s="226" t="s">
        <v>195</v>
      </c>
      <c r="F142" s="219" t="s">
        <v>122</v>
      </c>
      <c r="G142" s="227" t="s">
        <v>196</v>
      </c>
      <c r="H142" s="219" t="s">
        <v>212</v>
      </c>
      <c r="I142" s="219" t="s">
        <v>103</v>
      </c>
      <c r="J142" s="218"/>
      <c r="K142" s="219" t="s">
        <v>233</v>
      </c>
      <c r="L142" s="219"/>
      <c r="M142" s="219"/>
      <c r="N142" s="219" t="s">
        <v>233</v>
      </c>
      <c r="O142" s="219"/>
      <c r="P142" s="220"/>
      <c r="Q142" s="220">
        <v>0.92</v>
      </c>
      <c r="R142" s="220"/>
      <c r="S142" s="220"/>
      <c r="T142" s="221">
        <v>27.7</v>
      </c>
      <c r="U142" s="222"/>
      <c r="V142" s="223">
        <f>+Q142</f>
        <v>0.92</v>
      </c>
      <c r="W142" s="224">
        <f t="shared" si="9"/>
        <v>27.7</v>
      </c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</row>
    <row r="143" spans="1:46" s="225" customFormat="1">
      <c r="A143" s="217">
        <v>174</v>
      </c>
      <c r="B143" s="219" t="s">
        <v>193</v>
      </c>
      <c r="C143" s="219">
        <v>2009</v>
      </c>
      <c r="D143" s="218" t="s">
        <v>194</v>
      </c>
      <c r="E143" s="226" t="s">
        <v>195</v>
      </c>
      <c r="F143" s="219" t="s">
        <v>122</v>
      </c>
      <c r="G143" s="227" t="s">
        <v>196</v>
      </c>
      <c r="H143" s="219" t="s">
        <v>212</v>
      </c>
      <c r="I143" s="219" t="s">
        <v>103</v>
      </c>
      <c r="J143" s="219" t="s">
        <v>225</v>
      </c>
      <c r="K143" s="219" t="s">
        <v>225</v>
      </c>
      <c r="L143" s="219"/>
      <c r="M143" s="219"/>
      <c r="N143" s="219" t="s">
        <v>225</v>
      </c>
      <c r="O143" s="219"/>
      <c r="P143" s="220"/>
      <c r="Q143" s="220">
        <v>0.92</v>
      </c>
      <c r="R143" s="220"/>
      <c r="S143" s="220"/>
      <c r="T143" s="221">
        <v>18.100000000000001</v>
      </c>
      <c r="U143" s="222"/>
      <c r="V143" s="223">
        <f>+Q143</f>
        <v>0.92</v>
      </c>
      <c r="W143" s="224">
        <f t="shared" si="9"/>
        <v>18.100000000000001</v>
      </c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</row>
    <row r="144" spans="1:46" s="225" customFormat="1">
      <c r="A144" s="217">
        <v>143</v>
      </c>
      <c r="B144" s="218" t="s">
        <v>119</v>
      </c>
      <c r="C144" s="219">
        <v>2002</v>
      </c>
      <c r="D144" s="218" t="s">
        <v>120</v>
      </c>
      <c r="E144" s="218" t="s">
        <v>121</v>
      </c>
      <c r="F144" s="219" t="s">
        <v>122</v>
      </c>
      <c r="G144" s="219">
        <v>2002</v>
      </c>
      <c r="H144" s="219" t="s">
        <v>128</v>
      </c>
      <c r="I144" s="219" t="s">
        <v>20</v>
      </c>
      <c r="J144" s="219" t="s">
        <v>537</v>
      </c>
      <c r="K144" s="219" t="s">
        <v>537</v>
      </c>
      <c r="L144" s="219" t="s">
        <v>126</v>
      </c>
      <c r="M144" s="219"/>
      <c r="N144" s="219"/>
      <c r="O144" s="219"/>
      <c r="P144" s="220"/>
      <c r="Q144" s="220"/>
      <c r="R144" s="220"/>
      <c r="S144" s="220"/>
      <c r="T144" s="221">
        <v>11.2</v>
      </c>
      <c r="U144" s="222"/>
      <c r="V144" s="223"/>
      <c r="W144" s="224">
        <f t="shared" si="9"/>
        <v>11.2</v>
      </c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</row>
    <row r="145" spans="1:46" s="225" customFormat="1">
      <c r="A145" s="217">
        <v>174</v>
      </c>
      <c r="B145" s="219" t="s">
        <v>193</v>
      </c>
      <c r="C145" s="219">
        <v>2009</v>
      </c>
      <c r="D145" s="218" t="s">
        <v>194</v>
      </c>
      <c r="E145" s="226" t="s">
        <v>195</v>
      </c>
      <c r="F145" s="219" t="s">
        <v>122</v>
      </c>
      <c r="G145" s="227" t="s">
        <v>196</v>
      </c>
      <c r="H145" s="219" t="s">
        <v>212</v>
      </c>
      <c r="I145" s="219" t="s">
        <v>103</v>
      </c>
      <c r="J145" s="219" t="s">
        <v>603</v>
      </c>
      <c r="K145" s="219" t="s">
        <v>213</v>
      </c>
      <c r="L145" s="219"/>
      <c r="M145" s="219"/>
      <c r="N145" s="219" t="s">
        <v>213</v>
      </c>
      <c r="O145" s="219"/>
      <c r="P145" s="220"/>
      <c r="Q145" s="220">
        <v>0.90600000000000003</v>
      </c>
      <c r="R145" s="220"/>
      <c r="S145" s="220"/>
      <c r="T145" s="221">
        <v>42.9</v>
      </c>
      <c r="U145" s="222"/>
      <c r="V145" s="223">
        <f>+Q145</f>
        <v>0.90600000000000003</v>
      </c>
      <c r="W145" s="224">
        <f t="shared" si="9"/>
        <v>42.9</v>
      </c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</row>
    <row r="146" spans="1:46" s="225" customFormat="1">
      <c r="A146" s="228"/>
      <c r="B146" s="229" t="s">
        <v>384</v>
      </c>
      <c r="C146" s="230">
        <v>1996</v>
      </c>
      <c r="D146" s="231"/>
      <c r="E146" s="231"/>
      <c r="F146" s="232" t="s">
        <v>122</v>
      </c>
      <c r="G146" s="231"/>
      <c r="H146" s="230"/>
      <c r="I146" s="231"/>
      <c r="J146" s="231"/>
      <c r="K146" s="230"/>
      <c r="L146" s="229" t="s">
        <v>379</v>
      </c>
      <c r="M146" s="231"/>
      <c r="N146" s="229"/>
      <c r="O146" s="231"/>
      <c r="P146" s="233"/>
      <c r="Q146" s="234">
        <v>0.96099999999999997</v>
      </c>
      <c r="R146" s="233"/>
      <c r="S146" s="233"/>
      <c r="T146" s="235">
        <v>5.93</v>
      </c>
      <c r="U146" s="223"/>
      <c r="V146" s="223">
        <f>+Q146</f>
        <v>0.96099999999999997</v>
      </c>
      <c r="W146" s="224">
        <f t="shared" si="9"/>
        <v>5.93</v>
      </c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</row>
    <row r="147" spans="1:46" s="225" customFormat="1">
      <c r="A147" s="228"/>
      <c r="B147" s="229" t="s">
        <v>384</v>
      </c>
      <c r="C147" s="230">
        <v>1996</v>
      </c>
      <c r="D147" s="231"/>
      <c r="E147" s="231"/>
      <c r="F147" s="232" t="s">
        <v>122</v>
      </c>
      <c r="G147" s="231"/>
      <c r="H147" s="230"/>
      <c r="I147" s="231"/>
      <c r="J147" s="231"/>
      <c r="K147" s="230" t="s">
        <v>534</v>
      </c>
      <c r="L147" s="229" t="s">
        <v>380</v>
      </c>
      <c r="M147" s="231"/>
      <c r="N147" s="229"/>
      <c r="O147" s="231"/>
      <c r="P147" s="233"/>
      <c r="Q147" s="234">
        <v>0.96</v>
      </c>
      <c r="R147" s="233"/>
      <c r="S147" s="233"/>
      <c r="T147" s="235">
        <v>30.4</v>
      </c>
      <c r="U147" s="223"/>
      <c r="V147" s="223">
        <f>+Q147</f>
        <v>0.96</v>
      </c>
      <c r="W147" s="224">
        <f t="shared" si="9"/>
        <v>30.4</v>
      </c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</row>
    <row r="148" spans="1:46">
      <c r="A148" s="164"/>
      <c r="B148" s="50"/>
      <c r="C148" s="50"/>
      <c r="D148" s="58"/>
      <c r="E148" s="58"/>
      <c r="F148" s="38"/>
      <c r="G148" s="58"/>
      <c r="H148" s="51"/>
      <c r="I148" s="42"/>
      <c r="J148" s="42"/>
      <c r="K148" s="52"/>
      <c r="L148" s="50"/>
      <c r="M148" s="58"/>
      <c r="N148" s="50"/>
      <c r="O148" s="50"/>
      <c r="P148" s="165"/>
      <c r="Q148" s="53"/>
      <c r="R148" s="165"/>
      <c r="S148" s="165"/>
      <c r="T148" s="54"/>
      <c r="U148" s="166"/>
      <c r="V148" s="162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</row>
    <row r="149" spans="1:46" s="103" customFormat="1">
      <c r="A149" s="95">
        <v>181</v>
      </c>
      <c r="B149" s="97" t="s">
        <v>251</v>
      </c>
      <c r="C149" s="97">
        <v>2009</v>
      </c>
      <c r="D149" s="96" t="s">
        <v>252</v>
      </c>
      <c r="E149" s="96" t="s">
        <v>253</v>
      </c>
      <c r="F149" s="104" t="s">
        <v>18</v>
      </c>
      <c r="G149" s="105" t="s">
        <v>259</v>
      </c>
      <c r="H149" s="97" t="s">
        <v>260</v>
      </c>
      <c r="I149" s="104" t="s">
        <v>256</v>
      </c>
      <c r="J149" s="97" t="s">
        <v>604</v>
      </c>
      <c r="K149" s="105" t="s">
        <v>536</v>
      </c>
      <c r="L149" s="105" t="s">
        <v>348</v>
      </c>
      <c r="M149" s="105"/>
      <c r="N149" s="105" t="s">
        <v>355</v>
      </c>
      <c r="O149" s="104"/>
      <c r="P149" s="98"/>
      <c r="Q149" s="106">
        <v>0.96199999999999997</v>
      </c>
      <c r="R149" s="106"/>
      <c r="S149" s="106"/>
      <c r="T149" s="107">
        <v>3.6249260489999999</v>
      </c>
      <c r="U149" s="108"/>
      <c r="V149" s="101">
        <f>+Q149</f>
        <v>0.96199999999999997</v>
      </c>
      <c r="W149" s="102">
        <f>+T149</f>
        <v>3.6249260489999999</v>
      </c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</row>
    <row r="150" spans="1:46" s="103" customFormat="1">
      <c r="A150" s="95">
        <v>181</v>
      </c>
      <c r="B150" s="97" t="s">
        <v>251</v>
      </c>
      <c r="C150" s="97">
        <v>2009</v>
      </c>
      <c r="D150" s="96" t="s">
        <v>252</v>
      </c>
      <c r="E150" s="96" t="s">
        <v>253</v>
      </c>
      <c r="F150" s="104" t="s">
        <v>18</v>
      </c>
      <c r="G150" s="105" t="s">
        <v>259</v>
      </c>
      <c r="H150" s="97" t="s">
        <v>347</v>
      </c>
      <c r="I150" s="104" t="s">
        <v>256</v>
      </c>
      <c r="J150" s="97" t="s">
        <v>604</v>
      </c>
      <c r="K150" s="105" t="s">
        <v>536</v>
      </c>
      <c r="L150" s="105" t="s">
        <v>348</v>
      </c>
      <c r="M150" s="105"/>
      <c r="N150" s="105" t="s">
        <v>354</v>
      </c>
      <c r="O150" s="104"/>
      <c r="P150" s="98"/>
      <c r="Q150" s="106">
        <v>0.94799999999999995</v>
      </c>
      <c r="R150" s="106"/>
      <c r="S150" s="106"/>
      <c r="T150" s="107">
        <v>5.3425706970000002</v>
      </c>
      <c r="U150" s="108"/>
      <c r="V150" s="101">
        <f>+Q150</f>
        <v>0.94799999999999995</v>
      </c>
      <c r="W150" s="102">
        <f>+T150</f>
        <v>5.3425706970000002</v>
      </c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</row>
    <row r="151" spans="1:46" s="103" customFormat="1">
      <c r="A151" s="95">
        <v>181</v>
      </c>
      <c r="B151" s="97" t="s">
        <v>251</v>
      </c>
      <c r="C151" s="97">
        <v>2009</v>
      </c>
      <c r="D151" s="96" t="s">
        <v>252</v>
      </c>
      <c r="E151" s="96" t="s">
        <v>253</v>
      </c>
      <c r="F151" s="104" t="s">
        <v>18</v>
      </c>
      <c r="G151" s="105" t="s">
        <v>259</v>
      </c>
      <c r="H151" s="97" t="s">
        <v>350</v>
      </c>
      <c r="I151" s="104" t="s">
        <v>256</v>
      </c>
      <c r="J151" s="97" t="s">
        <v>604</v>
      </c>
      <c r="K151" s="105" t="s">
        <v>536</v>
      </c>
      <c r="L151" s="105" t="s">
        <v>348</v>
      </c>
      <c r="M151" s="105"/>
      <c r="N151" s="105" t="s">
        <v>351</v>
      </c>
      <c r="O151" s="104"/>
      <c r="P151" s="98"/>
      <c r="Q151" s="106">
        <v>0.95</v>
      </c>
      <c r="R151" s="106"/>
      <c r="S151" s="106"/>
      <c r="T151" s="107">
        <v>11.803530370000001</v>
      </c>
      <c r="U151" s="108"/>
      <c r="V151" s="101">
        <f>+Q151</f>
        <v>0.95</v>
      </c>
      <c r="W151" s="102">
        <f>+T151</f>
        <v>11.803530370000001</v>
      </c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</row>
    <row r="152" spans="1:46" s="103" customFormat="1">
      <c r="A152" s="95">
        <v>181</v>
      </c>
      <c r="B152" s="97" t="s">
        <v>251</v>
      </c>
      <c r="C152" s="97">
        <v>2009</v>
      </c>
      <c r="D152" s="96" t="s">
        <v>252</v>
      </c>
      <c r="E152" s="96" t="s">
        <v>253</v>
      </c>
      <c r="F152" s="104" t="s">
        <v>18</v>
      </c>
      <c r="G152" s="105" t="s">
        <v>259</v>
      </c>
      <c r="H152" s="97" t="s">
        <v>347</v>
      </c>
      <c r="I152" s="104" t="s">
        <v>256</v>
      </c>
      <c r="J152" s="97" t="s">
        <v>604</v>
      </c>
      <c r="K152" s="105" t="s">
        <v>536</v>
      </c>
      <c r="L152" s="105" t="s">
        <v>348</v>
      </c>
      <c r="M152" s="105"/>
      <c r="N152" s="105" t="s">
        <v>349</v>
      </c>
      <c r="O152" s="104"/>
      <c r="P152" s="98"/>
      <c r="Q152" s="106">
        <v>0.93300000000000005</v>
      </c>
      <c r="R152" s="106"/>
      <c r="S152" s="106"/>
      <c r="T152" s="107">
        <v>18.784422769999999</v>
      </c>
      <c r="U152" s="108"/>
      <c r="V152" s="101">
        <f>+Q152</f>
        <v>0.93300000000000005</v>
      </c>
      <c r="W152" s="102">
        <f>+T152</f>
        <v>18.784422769999999</v>
      </c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</row>
    <row r="153" spans="1:46">
      <c r="A153" s="164"/>
      <c r="B153" s="50"/>
      <c r="C153" s="50"/>
      <c r="D153" s="58"/>
      <c r="E153" s="58"/>
      <c r="F153" s="38"/>
      <c r="G153" s="58"/>
      <c r="H153" s="51"/>
      <c r="I153" s="42"/>
      <c r="J153" s="42"/>
      <c r="K153" s="52"/>
      <c r="L153" s="50"/>
      <c r="M153" s="58"/>
      <c r="N153" s="50"/>
      <c r="O153" s="50"/>
      <c r="P153" s="165"/>
      <c r="Q153" s="53"/>
      <c r="R153" s="165"/>
      <c r="S153" s="165"/>
      <c r="T153" s="54"/>
      <c r="U153" s="166"/>
      <c r="V153" s="162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</row>
    <row r="154" spans="1:46">
      <c r="A154" s="37">
        <v>121</v>
      </c>
      <c r="B154" s="181" t="s">
        <v>98</v>
      </c>
      <c r="C154" s="181">
        <v>2002</v>
      </c>
      <c r="D154" s="181" t="s">
        <v>99</v>
      </c>
      <c r="E154" s="181" t="s">
        <v>100</v>
      </c>
      <c r="F154" s="38" t="s">
        <v>101</v>
      </c>
      <c r="G154" s="38">
        <v>2002</v>
      </c>
      <c r="H154" s="38" t="s">
        <v>107</v>
      </c>
      <c r="I154" s="38" t="s">
        <v>391</v>
      </c>
      <c r="J154" s="38" t="s">
        <v>600</v>
      </c>
      <c r="K154" s="38" t="s">
        <v>589</v>
      </c>
      <c r="L154" s="41" t="s">
        <v>108</v>
      </c>
      <c r="M154" s="38" t="s">
        <v>109</v>
      </c>
      <c r="N154" s="38" t="s">
        <v>110</v>
      </c>
      <c r="O154" s="38"/>
      <c r="P154" s="39"/>
      <c r="Q154" s="39"/>
      <c r="R154" s="39"/>
      <c r="S154" s="39"/>
      <c r="T154" s="40">
        <v>15.1</v>
      </c>
      <c r="U154" s="26"/>
      <c r="V154" s="162"/>
      <c r="W154" s="163">
        <f>+T154</f>
        <v>15.1</v>
      </c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</row>
    <row r="155" spans="1:46">
      <c r="A155" s="37">
        <v>121</v>
      </c>
      <c r="B155" s="181" t="s">
        <v>98</v>
      </c>
      <c r="C155" s="181">
        <v>2002</v>
      </c>
      <c r="D155" s="181" t="s">
        <v>99</v>
      </c>
      <c r="E155" s="181" t="s">
        <v>100</v>
      </c>
      <c r="F155" s="38" t="s">
        <v>101</v>
      </c>
      <c r="G155" s="38">
        <v>2002</v>
      </c>
      <c r="H155" s="38" t="s">
        <v>111</v>
      </c>
      <c r="I155" s="38" t="s">
        <v>103</v>
      </c>
      <c r="J155" s="38" t="s">
        <v>600</v>
      </c>
      <c r="K155" s="38" t="s">
        <v>560</v>
      </c>
      <c r="L155" s="41" t="s">
        <v>112</v>
      </c>
      <c r="M155" s="38" t="s">
        <v>113</v>
      </c>
      <c r="N155" s="38" t="s">
        <v>114</v>
      </c>
      <c r="O155" s="38"/>
      <c r="P155" s="39"/>
      <c r="Q155" s="39"/>
      <c r="R155" s="39"/>
      <c r="S155" s="39"/>
      <c r="T155" s="40">
        <v>6.6</v>
      </c>
      <c r="U155" s="26"/>
      <c r="V155" s="162"/>
      <c r="W155" s="163">
        <f>+T155</f>
        <v>6.6</v>
      </c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</row>
    <row r="156" spans="1:46">
      <c r="A156" s="37">
        <v>121</v>
      </c>
      <c r="B156" s="181" t="s">
        <v>98</v>
      </c>
      <c r="C156" s="181">
        <v>2002</v>
      </c>
      <c r="D156" s="181" t="s">
        <v>99</v>
      </c>
      <c r="E156" s="181" t="s">
        <v>100</v>
      </c>
      <c r="F156" s="38" t="s">
        <v>101</v>
      </c>
      <c r="G156" s="38">
        <v>2002</v>
      </c>
      <c r="H156" s="38" t="s">
        <v>102</v>
      </c>
      <c r="I156" s="38" t="s">
        <v>103</v>
      </c>
      <c r="J156" s="38" t="s">
        <v>600</v>
      </c>
      <c r="K156" s="38" t="s">
        <v>560</v>
      </c>
      <c r="L156" s="38" t="s">
        <v>104</v>
      </c>
      <c r="M156" s="38" t="s">
        <v>105</v>
      </c>
      <c r="N156" s="38" t="s">
        <v>106</v>
      </c>
      <c r="O156" s="38"/>
      <c r="P156" s="39"/>
      <c r="Q156" s="39"/>
      <c r="R156" s="39"/>
      <c r="S156" s="39"/>
      <c r="T156" s="40">
        <v>11.3</v>
      </c>
      <c r="U156" s="26"/>
      <c r="V156" s="162"/>
      <c r="W156" s="163">
        <f>+T156</f>
        <v>11.3</v>
      </c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</row>
    <row r="157" spans="1:46">
      <c r="A157" s="37">
        <v>121</v>
      </c>
      <c r="B157" s="181" t="s">
        <v>98</v>
      </c>
      <c r="C157" s="181">
        <v>2002</v>
      </c>
      <c r="D157" s="181" t="s">
        <v>99</v>
      </c>
      <c r="E157" s="181" t="s">
        <v>100</v>
      </c>
      <c r="F157" s="38" t="s">
        <v>101</v>
      </c>
      <c r="G157" s="38">
        <v>2002</v>
      </c>
      <c r="H157" s="38" t="s">
        <v>115</v>
      </c>
      <c r="I157" s="38" t="s">
        <v>103</v>
      </c>
      <c r="J157" s="38" t="s">
        <v>600</v>
      </c>
      <c r="K157" s="38" t="s">
        <v>561</v>
      </c>
      <c r="L157" s="38" t="s">
        <v>116</v>
      </c>
      <c r="M157" s="38" t="s">
        <v>117</v>
      </c>
      <c r="N157" s="38" t="s">
        <v>118</v>
      </c>
      <c r="O157" s="38"/>
      <c r="P157" s="39"/>
      <c r="Q157" s="39"/>
      <c r="R157" s="39"/>
      <c r="S157" s="39"/>
      <c r="T157" s="40">
        <v>15.8</v>
      </c>
      <c r="U157" s="26"/>
      <c r="V157" s="162"/>
      <c r="W157" s="163">
        <f>+T157</f>
        <v>15.8</v>
      </c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</row>
    <row r="158" spans="1:46">
      <c r="A158" s="37"/>
      <c r="B158" s="181"/>
      <c r="C158" s="181"/>
      <c r="D158" s="181"/>
      <c r="E158" s="18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  <c r="Q158" s="39"/>
      <c r="R158" s="39"/>
      <c r="S158" s="39"/>
      <c r="T158" s="40"/>
      <c r="U158" s="26"/>
      <c r="V158" s="162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</row>
    <row r="159" spans="1:46" s="103" customFormat="1">
      <c r="A159" s="113"/>
      <c r="B159" s="114" t="s">
        <v>382</v>
      </c>
      <c r="C159" s="114">
        <v>1996</v>
      </c>
      <c r="D159" s="115"/>
      <c r="E159" s="115"/>
      <c r="F159" s="104" t="s">
        <v>18</v>
      </c>
      <c r="G159" s="115"/>
      <c r="H159" s="114"/>
      <c r="I159" s="104" t="s">
        <v>60</v>
      </c>
      <c r="J159" s="97" t="s">
        <v>606</v>
      </c>
      <c r="K159" s="97" t="s">
        <v>47</v>
      </c>
      <c r="L159" s="122" t="s">
        <v>374</v>
      </c>
      <c r="M159" s="115"/>
      <c r="N159" s="122"/>
      <c r="O159" s="114"/>
      <c r="P159" s="117"/>
      <c r="Q159" s="149">
        <v>0.84740000000000004</v>
      </c>
      <c r="R159" s="117"/>
      <c r="S159" s="149">
        <v>11.8</v>
      </c>
      <c r="T159" s="150"/>
      <c r="U159" s="120"/>
      <c r="V159" s="101">
        <f t="shared" ref="V159:V173" si="10">+Q159</f>
        <v>0.84740000000000004</v>
      </c>
      <c r="W159" s="102">
        <f>+S159</f>
        <v>11.8</v>
      </c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</row>
    <row r="160" spans="1:46" s="103" customFormat="1">
      <c r="A160" s="113"/>
      <c r="B160" s="114" t="s">
        <v>382</v>
      </c>
      <c r="C160" s="114">
        <v>1996</v>
      </c>
      <c r="D160" s="115"/>
      <c r="E160" s="115"/>
      <c r="F160" s="104" t="s">
        <v>18</v>
      </c>
      <c r="G160" s="115"/>
      <c r="H160" s="114"/>
      <c r="I160" s="104" t="s">
        <v>60</v>
      </c>
      <c r="J160" s="97" t="s">
        <v>606</v>
      </c>
      <c r="K160" s="97" t="s">
        <v>47</v>
      </c>
      <c r="L160" s="122" t="s">
        <v>374</v>
      </c>
      <c r="M160" s="115"/>
      <c r="N160" s="122"/>
      <c r="O160" s="114"/>
      <c r="P160" s="117"/>
      <c r="Q160" s="149">
        <v>0.8528</v>
      </c>
      <c r="R160" s="117"/>
      <c r="S160" s="149">
        <v>12.25</v>
      </c>
      <c r="T160" s="150"/>
      <c r="U160" s="120"/>
      <c r="V160" s="101">
        <f t="shared" si="10"/>
        <v>0.8528</v>
      </c>
      <c r="W160" s="102">
        <f>+S160</f>
        <v>12.25</v>
      </c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</row>
    <row r="161" spans="1:46" s="103" customFormat="1">
      <c r="A161" s="113"/>
      <c r="B161" s="114" t="s">
        <v>382</v>
      </c>
      <c r="C161" s="114">
        <v>1996</v>
      </c>
      <c r="D161" s="115"/>
      <c r="E161" s="115"/>
      <c r="F161" s="104" t="s">
        <v>18</v>
      </c>
      <c r="G161" s="115"/>
      <c r="H161" s="114"/>
      <c r="I161" s="104" t="s">
        <v>60</v>
      </c>
      <c r="J161" s="97" t="s">
        <v>606</v>
      </c>
      <c r="K161" s="97" t="s">
        <v>47</v>
      </c>
      <c r="L161" s="122" t="s">
        <v>374</v>
      </c>
      <c r="M161" s="115"/>
      <c r="N161" s="122"/>
      <c r="O161" s="114"/>
      <c r="P161" s="117"/>
      <c r="Q161" s="149">
        <v>0.87</v>
      </c>
      <c r="R161" s="117"/>
      <c r="S161" s="149">
        <v>9.75</v>
      </c>
      <c r="T161" s="150"/>
      <c r="U161" s="120"/>
      <c r="V161" s="101">
        <f t="shared" si="10"/>
        <v>0.87</v>
      </c>
      <c r="W161" s="102">
        <f>+S161</f>
        <v>9.75</v>
      </c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</row>
    <row r="162" spans="1:46" s="103" customFormat="1">
      <c r="A162" s="113"/>
      <c r="B162" s="114" t="s">
        <v>382</v>
      </c>
      <c r="C162" s="114">
        <v>1996</v>
      </c>
      <c r="D162" s="115"/>
      <c r="E162" s="115"/>
      <c r="F162" s="104" t="s">
        <v>18</v>
      </c>
      <c r="G162" s="115"/>
      <c r="H162" s="114"/>
      <c r="I162" s="104" t="s">
        <v>60</v>
      </c>
      <c r="J162" s="97" t="s">
        <v>606</v>
      </c>
      <c r="K162" s="97" t="s">
        <v>47</v>
      </c>
      <c r="L162" s="122" t="s">
        <v>374</v>
      </c>
      <c r="M162" s="115"/>
      <c r="N162" s="122"/>
      <c r="O162" s="114"/>
      <c r="P162" s="117"/>
      <c r="Q162" s="149">
        <v>0.87</v>
      </c>
      <c r="R162" s="117"/>
      <c r="S162" s="117"/>
      <c r="T162" s="151">
        <v>8.6</v>
      </c>
      <c r="U162" s="120"/>
      <c r="V162" s="101">
        <f t="shared" si="10"/>
        <v>0.87</v>
      </c>
      <c r="W162" s="102">
        <f>+T162</f>
        <v>8.6</v>
      </c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</row>
    <row r="163" spans="1:46" s="103" customFormat="1">
      <c r="A163" s="113"/>
      <c r="B163" s="114" t="s">
        <v>382</v>
      </c>
      <c r="C163" s="114">
        <v>1996</v>
      </c>
      <c r="D163" s="115"/>
      <c r="E163" s="115"/>
      <c r="F163" s="104" t="s">
        <v>18</v>
      </c>
      <c r="G163" s="115"/>
      <c r="H163" s="114"/>
      <c r="I163" s="104" t="s">
        <v>60</v>
      </c>
      <c r="J163" s="97" t="s">
        <v>606</v>
      </c>
      <c r="K163" s="97" t="s">
        <v>47</v>
      </c>
      <c r="L163" s="122" t="s">
        <v>374</v>
      </c>
      <c r="M163" s="115"/>
      <c r="N163" s="122"/>
      <c r="O163" s="114"/>
      <c r="P163" s="117"/>
      <c r="Q163" s="149">
        <v>0.87290000000000001</v>
      </c>
      <c r="R163" s="117"/>
      <c r="S163" s="117"/>
      <c r="T163" s="151">
        <v>8.5</v>
      </c>
      <c r="U163" s="120"/>
      <c r="V163" s="101">
        <f t="shared" si="10"/>
        <v>0.87290000000000001</v>
      </c>
      <c r="W163" s="102">
        <f>+T163</f>
        <v>8.5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</row>
    <row r="164" spans="1:46" s="103" customFormat="1">
      <c r="A164" s="113"/>
      <c r="B164" s="114" t="s">
        <v>382</v>
      </c>
      <c r="C164" s="114">
        <v>1996</v>
      </c>
      <c r="D164" s="115"/>
      <c r="E164" s="115"/>
      <c r="F164" s="104" t="s">
        <v>18</v>
      </c>
      <c r="G164" s="115"/>
      <c r="H164" s="114"/>
      <c r="I164" s="104" t="s">
        <v>60</v>
      </c>
      <c r="J164" s="97" t="s">
        <v>606</v>
      </c>
      <c r="K164" s="97" t="s">
        <v>47</v>
      </c>
      <c r="L164" s="122" t="s">
        <v>374</v>
      </c>
      <c r="M164" s="115"/>
      <c r="N164" s="122"/>
      <c r="O164" s="114"/>
      <c r="P164" s="117"/>
      <c r="Q164" s="149">
        <v>0.87619999999999998</v>
      </c>
      <c r="R164" s="117"/>
      <c r="S164" s="117"/>
      <c r="T164" s="151">
        <v>11.2</v>
      </c>
      <c r="U164" s="120"/>
      <c r="V164" s="101">
        <f t="shared" si="10"/>
        <v>0.87619999999999998</v>
      </c>
      <c r="W164" s="102">
        <f>+T164</f>
        <v>11.2</v>
      </c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</row>
    <row r="165" spans="1:46" s="103" customFormat="1">
      <c r="A165" s="113"/>
      <c r="B165" s="114" t="s">
        <v>382</v>
      </c>
      <c r="C165" s="114">
        <v>1996</v>
      </c>
      <c r="D165" s="115"/>
      <c r="E165" s="115"/>
      <c r="F165" s="104" t="s">
        <v>18</v>
      </c>
      <c r="G165" s="115"/>
      <c r="H165" s="114"/>
      <c r="I165" s="104" t="s">
        <v>60</v>
      </c>
      <c r="J165" s="97" t="s">
        <v>606</v>
      </c>
      <c r="K165" s="97" t="s">
        <v>47</v>
      </c>
      <c r="L165" s="122" t="s">
        <v>374</v>
      </c>
      <c r="M165" s="115"/>
      <c r="N165" s="122"/>
      <c r="O165" s="114"/>
      <c r="P165" s="117"/>
      <c r="Q165" s="149">
        <v>0.89</v>
      </c>
      <c r="R165" s="149">
        <v>5.35</v>
      </c>
      <c r="S165" s="117"/>
      <c r="T165" s="150"/>
      <c r="U165" s="120"/>
      <c r="V165" s="101">
        <f t="shared" si="10"/>
        <v>0.89</v>
      </c>
      <c r="W165" s="102">
        <f>+R165</f>
        <v>5.35</v>
      </c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</row>
    <row r="166" spans="1:46" s="103" customFormat="1">
      <c r="A166" s="113"/>
      <c r="B166" s="114" t="s">
        <v>382</v>
      </c>
      <c r="C166" s="114">
        <v>1996</v>
      </c>
      <c r="D166" s="115"/>
      <c r="E166" s="115"/>
      <c r="F166" s="104" t="s">
        <v>18</v>
      </c>
      <c r="G166" s="115"/>
      <c r="H166" s="114"/>
      <c r="I166" s="104" t="s">
        <v>60</v>
      </c>
      <c r="J166" s="97" t="s">
        <v>606</v>
      </c>
      <c r="K166" s="97" t="s">
        <v>47</v>
      </c>
      <c r="L166" s="122" t="s">
        <v>374</v>
      </c>
      <c r="M166" s="115"/>
      <c r="N166" s="122"/>
      <c r="O166" s="114"/>
      <c r="P166" s="117"/>
      <c r="Q166" s="149">
        <v>0.90100000000000002</v>
      </c>
      <c r="R166" s="117"/>
      <c r="S166" s="117"/>
      <c r="T166" s="151">
        <v>7.6</v>
      </c>
      <c r="U166" s="120"/>
      <c r="V166" s="101">
        <f t="shared" si="10"/>
        <v>0.90100000000000002</v>
      </c>
      <c r="W166" s="102">
        <f>+T166</f>
        <v>7.6</v>
      </c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</row>
    <row r="167" spans="1:46" s="103" customFormat="1">
      <c r="A167" s="113"/>
      <c r="B167" s="114" t="s">
        <v>381</v>
      </c>
      <c r="C167" s="114">
        <v>2011</v>
      </c>
      <c r="D167" s="115"/>
      <c r="E167" s="115"/>
      <c r="F167" s="97" t="s">
        <v>71</v>
      </c>
      <c r="G167" s="115"/>
      <c r="H167" s="116"/>
      <c r="I167" s="104" t="s">
        <v>60</v>
      </c>
      <c r="J167" s="97" t="s">
        <v>606</v>
      </c>
      <c r="K167" s="192" t="s">
        <v>541</v>
      </c>
      <c r="L167" s="114" t="s">
        <v>370</v>
      </c>
      <c r="M167" s="115"/>
      <c r="N167" s="114"/>
      <c r="O167" s="114"/>
      <c r="P167" s="117"/>
      <c r="Q167" s="118">
        <v>0.90300000000000002</v>
      </c>
      <c r="R167" s="117"/>
      <c r="S167" s="117"/>
      <c r="T167" s="119">
        <v>8.66</v>
      </c>
      <c r="U167" s="120"/>
      <c r="V167" s="101">
        <f t="shared" si="10"/>
        <v>0.90300000000000002</v>
      </c>
      <c r="W167" s="102">
        <f>+T167</f>
        <v>8.66</v>
      </c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</row>
    <row r="168" spans="1:46" s="103" customFormat="1">
      <c r="A168" s="113"/>
      <c r="B168" s="114" t="s">
        <v>382</v>
      </c>
      <c r="C168" s="114">
        <v>1996</v>
      </c>
      <c r="D168" s="115"/>
      <c r="E168" s="115"/>
      <c r="F168" s="104" t="s">
        <v>18</v>
      </c>
      <c r="G168" s="115"/>
      <c r="H168" s="114"/>
      <c r="I168" s="104" t="s">
        <v>60</v>
      </c>
      <c r="J168" s="97" t="s">
        <v>606</v>
      </c>
      <c r="K168" s="97" t="s">
        <v>47</v>
      </c>
      <c r="L168" s="122" t="s">
        <v>374</v>
      </c>
      <c r="M168" s="115"/>
      <c r="N168" s="122"/>
      <c r="O168" s="114"/>
      <c r="P168" s="117"/>
      <c r="Q168" s="149">
        <v>0.91479999999999995</v>
      </c>
      <c r="R168" s="149">
        <v>6.25</v>
      </c>
      <c r="S168" s="117"/>
      <c r="T168" s="150"/>
      <c r="U168" s="120"/>
      <c r="V168" s="101">
        <f t="shared" si="10"/>
        <v>0.91479999999999995</v>
      </c>
      <c r="W168" s="102">
        <f>+R168</f>
        <v>6.25</v>
      </c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</row>
    <row r="169" spans="1:46" s="103" customFormat="1">
      <c r="A169" s="113"/>
      <c r="B169" s="114" t="s">
        <v>381</v>
      </c>
      <c r="C169" s="114">
        <v>2011</v>
      </c>
      <c r="D169" s="115"/>
      <c r="E169" s="115"/>
      <c r="F169" s="97" t="s">
        <v>71</v>
      </c>
      <c r="G169" s="115"/>
      <c r="H169" s="116"/>
      <c r="I169" s="104" t="s">
        <v>60</v>
      </c>
      <c r="J169" s="97" t="s">
        <v>606</v>
      </c>
      <c r="K169" s="192" t="s">
        <v>541</v>
      </c>
      <c r="L169" s="114" t="s">
        <v>371</v>
      </c>
      <c r="M169" s="115"/>
      <c r="N169" s="114"/>
      <c r="O169" s="114"/>
      <c r="P169" s="117"/>
      <c r="Q169" s="118">
        <v>0.93300000000000005</v>
      </c>
      <c r="R169" s="117"/>
      <c r="S169" s="117"/>
      <c r="T169" s="119">
        <v>8.59</v>
      </c>
      <c r="U169" s="120"/>
      <c r="V169" s="101">
        <f t="shared" si="10"/>
        <v>0.93300000000000005</v>
      </c>
      <c r="W169" s="102">
        <f>+T169</f>
        <v>8.59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</row>
    <row r="170" spans="1:46" s="103" customFormat="1">
      <c r="A170" s="113"/>
      <c r="B170" s="114" t="s">
        <v>382</v>
      </c>
      <c r="C170" s="114">
        <v>1996</v>
      </c>
      <c r="D170" s="115"/>
      <c r="E170" s="115"/>
      <c r="F170" s="104" t="s">
        <v>18</v>
      </c>
      <c r="G170" s="115"/>
      <c r="H170" s="114"/>
      <c r="I170" s="104" t="s">
        <v>60</v>
      </c>
      <c r="J170" s="97" t="s">
        <v>606</v>
      </c>
      <c r="K170" s="97" t="s">
        <v>47</v>
      </c>
      <c r="L170" s="122" t="s">
        <v>374</v>
      </c>
      <c r="M170" s="115"/>
      <c r="N170" s="122"/>
      <c r="O170" s="114"/>
      <c r="P170" s="117"/>
      <c r="Q170" s="149">
        <v>0.93679999999999997</v>
      </c>
      <c r="R170" s="149">
        <v>6.4</v>
      </c>
      <c r="S170" s="117"/>
      <c r="T170" s="150"/>
      <c r="U170" s="120"/>
      <c r="V170" s="101">
        <f t="shared" si="10"/>
        <v>0.93679999999999997</v>
      </c>
      <c r="W170" s="102">
        <f>+R170</f>
        <v>6.4</v>
      </c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</row>
    <row r="171" spans="1:46" s="103" customFormat="1">
      <c r="A171" s="113"/>
      <c r="B171" s="114" t="s">
        <v>381</v>
      </c>
      <c r="C171" s="114">
        <v>2011</v>
      </c>
      <c r="D171" s="115"/>
      <c r="E171" s="115"/>
      <c r="F171" s="97" t="s">
        <v>71</v>
      </c>
      <c r="G171" s="115"/>
      <c r="H171" s="116"/>
      <c r="I171" s="104" t="s">
        <v>60</v>
      </c>
      <c r="J171" s="97" t="s">
        <v>606</v>
      </c>
      <c r="K171" s="192" t="s">
        <v>541</v>
      </c>
      <c r="L171" s="114" t="s">
        <v>369</v>
      </c>
      <c r="M171" s="115"/>
      <c r="N171" s="114"/>
      <c r="O171" s="114"/>
      <c r="P171" s="117"/>
      <c r="Q171" s="118">
        <v>0.93799999999999994</v>
      </c>
      <c r="R171" s="117"/>
      <c r="S171" s="117"/>
      <c r="T171" s="119">
        <v>7.49</v>
      </c>
      <c r="U171" s="120"/>
      <c r="V171" s="101">
        <f t="shared" si="10"/>
        <v>0.93799999999999994</v>
      </c>
      <c r="W171" s="102">
        <f t="shared" ref="W171:W184" si="11">+T171</f>
        <v>7.49</v>
      </c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</row>
    <row r="172" spans="1:46" s="103" customFormat="1">
      <c r="A172" s="113"/>
      <c r="B172" s="114" t="s">
        <v>381</v>
      </c>
      <c r="C172" s="114">
        <v>2011</v>
      </c>
      <c r="D172" s="115"/>
      <c r="E172" s="115"/>
      <c r="F172" s="97" t="s">
        <v>71</v>
      </c>
      <c r="G172" s="115"/>
      <c r="H172" s="116"/>
      <c r="I172" s="104" t="s">
        <v>60</v>
      </c>
      <c r="J172" s="97" t="s">
        <v>606</v>
      </c>
      <c r="K172" s="192" t="s">
        <v>541</v>
      </c>
      <c r="L172" s="114" t="s">
        <v>372</v>
      </c>
      <c r="M172" s="115"/>
      <c r="N172" s="114"/>
      <c r="O172" s="114"/>
      <c r="P172" s="117"/>
      <c r="Q172" s="118">
        <v>0.94699999999999995</v>
      </c>
      <c r="R172" s="117"/>
      <c r="S172" s="117"/>
      <c r="T172" s="119">
        <v>4.8600000000000003</v>
      </c>
      <c r="U172" s="120"/>
      <c r="V172" s="101">
        <f t="shared" si="10"/>
        <v>0.94699999999999995</v>
      </c>
      <c r="W172" s="102">
        <f t="shared" si="11"/>
        <v>4.8600000000000003</v>
      </c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</row>
    <row r="173" spans="1:46" s="103" customFormat="1">
      <c r="A173" s="113"/>
      <c r="B173" s="114" t="s">
        <v>381</v>
      </c>
      <c r="C173" s="114">
        <v>2011</v>
      </c>
      <c r="D173" s="115"/>
      <c r="E173" s="115"/>
      <c r="F173" s="97" t="s">
        <v>71</v>
      </c>
      <c r="G173" s="115"/>
      <c r="H173" s="116"/>
      <c r="I173" s="104" t="s">
        <v>60</v>
      </c>
      <c r="J173" s="97" t="s">
        <v>606</v>
      </c>
      <c r="K173" s="192" t="s">
        <v>541</v>
      </c>
      <c r="L173" s="114" t="s">
        <v>369</v>
      </c>
      <c r="M173" s="115"/>
      <c r="N173" s="114"/>
      <c r="O173" s="114"/>
      <c r="P173" s="117"/>
      <c r="Q173" s="118">
        <v>0.95</v>
      </c>
      <c r="R173" s="117"/>
      <c r="S173" s="117"/>
      <c r="T173" s="119">
        <v>5.95</v>
      </c>
      <c r="U173" s="120"/>
      <c r="V173" s="101">
        <f t="shared" si="10"/>
        <v>0.95</v>
      </c>
      <c r="W173" s="102">
        <f t="shared" si="11"/>
        <v>5.95</v>
      </c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</row>
    <row r="174" spans="1:46" s="103" customFormat="1">
      <c r="A174" s="95">
        <v>66</v>
      </c>
      <c r="B174" s="147" t="s">
        <v>15</v>
      </c>
      <c r="C174" s="147">
        <v>1989</v>
      </c>
      <c r="D174" s="147" t="s">
        <v>57</v>
      </c>
      <c r="E174" s="96" t="s">
        <v>58</v>
      </c>
      <c r="F174" s="97" t="s">
        <v>18</v>
      </c>
      <c r="G174" s="148">
        <v>31593</v>
      </c>
      <c r="H174" s="97" t="s">
        <v>59</v>
      </c>
      <c r="I174" s="97" t="s">
        <v>60</v>
      </c>
      <c r="J174" s="97" t="s">
        <v>606</v>
      </c>
      <c r="K174" s="97" t="s">
        <v>47</v>
      </c>
      <c r="L174" s="97"/>
      <c r="M174" s="97"/>
      <c r="N174" s="97" t="s">
        <v>61</v>
      </c>
      <c r="O174" s="97">
        <v>0.5</v>
      </c>
      <c r="P174" s="98"/>
      <c r="Q174" s="98"/>
      <c r="R174" s="98"/>
      <c r="S174" s="98"/>
      <c r="T174" s="99">
        <v>7.7</v>
      </c>
      <c r="U174" s="100"/>
      <c r="V174" s="101"/>
      <c r="W174" s="102">
        <f t="shared" si="11"/>
        <v>7.7</v>
      </c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</row>
    <row r="175" spans="1:46" s="103" customFormat="1">
      <c r="A175" s="95">
        <v>66</v>
      </c>
      <c r="B175" s="147" t="s">
        <v>15</v>
      </c>
      <c r="C175" s="147">
        <v>1989</v>
      </c>
      <c r="D175" s="147" t="s">
        <v>57</v>
      </c>
      <c r="E175" s="96" t="s">
        <v>58</v>
      </c>
      <c r="F175" s="97" t="s">
        <v>18</v>
      </c>
      <c r="G175" s="97" t="s">
        <v>62</v>
      </c>
      <c r="H175" s="97" t="s">
        <v>59</v>
      </c>
      <c r="I175" s="97" t="s">
        <v>60</v>
      </c>
      <c r="J175" s="97" t="s">
        <v>606</v>
      </c>
      <c r="K175" s="97" t="s">
        <v>63</v>
      </c>
      <c r="L175" s="97"/>
      <c r="M175" s="97"/>
      <c r="N175" s="97" t="s">
        <v>64</v>
      </c>
      <c r="O175" s="97">
        <v>0.5</v>
      </c>
      <c r="P175" s="98"/>
      <c r="Q175" s="98"/>
      <c r="R175" s="98"/>
      <c r="S175" s="98"/>
      <c r="T175" s="99">
        <v>7.7</v>
      </c>
      <c r="U175" s="100"/>
      <c r="V175" s="101"/>
      <c r="W175" s="102">
        <f t="shared" si="11"/>
        <v>7.7</v>
      </c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</row>
    <row r="176" spans="1:46" s="103" customFormat="1">
      <c r="A176" s="95">
        <v>66</v>
      </c>
      <c r="B176" s="147" t="s">
        <v>15</v>
      </c>
      <c r="C176" s="147">
        <v>1989</v>
      </c>
      <c r="D176" s="147" t="s">
        <v>57</v>
      </c>
      <c r="E176" s="96" t="s">
        <v>58</v>
      </c>
      <c r="F176" s="97" t="s">
        <v>18</v>
      </c>
      <c r="G176" s="97" t="s">
        <v>65</v>
      </c>
      <c r="H176" s="97" t="s">
        <v>59</v>
      </c>
      <c r="I176" s="97" t="s">
        <v>60</v>
      </c>
      <c r="J176" s="97" t="s">
        <v>606</v>
      </c>
      <c r="K176" s="97" t="s">
        <v>539</v>
      </c>
      <c r="L176" s="97"/>
      <c r="M176" s="97"/>
      <c r="N176" s="97" t="s">
        <v>67</v>
      </c>
      <c r="O176" s="97">
        <v>0.5</v>
      </c>
      <c r="P176" s="98"/>
      <c r="Q176" s="98"/>
      <c r="R176" s="98"/>
      <c r="S176" s="98"/>
      <c r="T176" s="99">
        <v>5.5</v>
      </c>
      <c r="U176" s="100"/>
      <c r="V176" s="101"/>
      <c r="W176" s="102">
        <f t="shared" si="11"/>
        <v>5.5</v>
      </c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</row>
    <row r="177" spans="1:46" s="103" customFormat="1">
      <c r="A177" s="95">
        <v>66</v>
      </c>
      <c r="B177" s="147" t="s">
        <v>15</v>
      </c>
      <c r="C177" s="147">
        <v>1989</v>
      </c>
      <c r="D177" s="147" t="s">
        <v>57</v>
      </c>
      <c r="E177" s="96" t="s">
        <v>58</v>
      </c>
      <c r="F177" s="97" t="s">
        <v>18</v>
      </c>
      <c r="G177" s="97" t="s">
        <v>65</v>
      </c>
      <c r="H177" s="97" t="s">
        <v>59</v>
      </c>
      <c r="I177" s="97" t="s">
        <v>60</v>
      </c>
      <c r="J177" s="97" t="s">
        <v>606</v>
      </c>
      <c r="K177" s="97" t="s">
        <v>540</v>
      </c>
      <c r="L177" s="97"/>
      <c r="M177" s="97"/>
      <c r="N177" s="97" t="s">
        <v>66</v>
      </c>
      <c r="O177" s="97">
        <v>0.5</v>
      </c>
      <c r="P177" s="98"/>
      <c r="Q177" s="98"/>
      <c r="R177" s="98"/>
      <c r="S177" s="98"/>
      <c r="T177" s="99">
        <v>7.7</v>
      </c>
      <c r="U177" s="100"/>
      <c r="V177" s="101"/>
      <c r="W177" s="102">
        <f t="shared" si="11"/>
        <v>7.7</v>
      </c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</row>
    <row r="178" spans="1:46" s="225" customFormat="1">
      <c r="A178" s="217">
        <v>174</v>
      </c>
      <c r="B178" s="219" t="s">
        <v>193</v>
      </c>
      <c r="C178" s="219">
        <v>2009</v>
      </c>
      <c r="D178" s="218" t="s">
        <v>194</v>
      </c>
      <c r="E178" s="226" t="s">
        <v>195</v>
      </c>
      <c r="F178" s="219" t="s">
        <v>122</v>
      </c>
      <c r="G178" s="227" t="s">
        <v>196</v>
      </c>
      <c r="H178" s="219" t="s">
        <v>205</v>
      </c>
      <c r="I178" s="219" t="s">
        <v>60</v>
      </c>
      <c r="J178" s="219" t="s">
        <v>606</v>
      </c>
      <c r="K178" s="219" t="s">
        <v>542</v>
      </c>
      <c r="L178" s="219"/>
      <c r="M178" s="219"/>
      <c r="N178" s="219" t="s">
        <v>206</v>
      </c>
      <c r="O178" s="219"/>
      <c r="P178" s="220"/>
      <c r="Q178" s="220">
        <v>0.91400000000000003</v>
      </c>
      <c r="R178" s="220"/>
      <c r="S178" s="220"/>
      <c r="T178" s="221">
        <v>6.5</v>
      </c>
      <c r="U178" s="222"/>
      <c r="V178" s="223">
        <f t="shared" ref="V178:V184" si="12">+Q178</f>
        <v>0.91400000000000003</v>
      </c>
      <c r="W178" s="224">
        <f t="shared" si="11"/>
        <v>6.5</v>
      </c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</row>
    <row r="179" spans="1:46" s="225" customFormat="1">
      <c r="A179" s="217">
        <v>174</v>
      </c>
      <c r="B179" s="219" t="s">
        <v>193</v>
      </c>
      <c r="C179" s="219">
        <v>2009</v>
      </c>
      <c r="D179" s="218" t="s">
        <v>194</v>
      </c>
      <c r="E179" s="226" t="s">
        <v>195</v>
      </c>
      <c r="F179" s="219" t="s">
        <v>122</v>
      </c>
      <c r="G179" s="227" t="s">
        <v>196</v>
      </c>
      <c r="H179" s="219" t="s">
        <v>205</v>
      </c>
      <c r="I179" s="219" t="s">
        <v>60</v>
      </c>
      <c r="J179" s="219" t="s">
        <v>606</v>
      </c>
      <c r="K179" s="219" t="s">
        <v>543</v>
      </c>
      <c r="L179" s="219"/>
      <c r="M179" s="219"/>
      <c r="N179" s="219" t="s">
        <v>221</v>
      </c>
      <c r="O179" s="219"/>
      <c r="P179" s="220"/>
      <c r="Q179" s="220">
        <v>0.91300000000000003</v>
      </c>
      <c r="R179" s="220"/>
      <c r="S179" s="220"/>
      <c r="T179" s="221">
        <v>7.8</v>
      </c>
      <c r="U179" s="222"/>
      <c r="V179" s="223">
        <f t="shared" si="12"/>
        <v>0.91300000000000003</v>
      </c>
      <c r="W179" s="224">
        <f t="shared" si="11"/>
        <v>7.8</v>
      </c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</row>
    <row r="180" spans="1:46" s="225" customFormat="1">
      <c r="A180" s="217">
        <v>174</v>
      </c>
      <c r="B180" s="219" t="s">
        <v>193</v>
      </c>
      <c r="C180" s="219">
        <v>2009</v>
      </c>
      <c r="D180" s="218" t="s">
        <v>194</v>
      </c>
      <c r="E180" s="226" t="s">
        <v>195</v>
      </c>
      <c r="F180" s="219" t="s">
        <v>122</v>
      </c>
      <c r="G180" s="227" t="s">
        <v>196</v>
      </c>
      <c r="H180" s="219" t="s">
        <v>205</v>
      </c>
      <c r="I180" s="219" t="s">
        <v>60</v>
      </c>
      <c r="J180" s="219" t="s">
        <v>606</v>
      </c>
      <c r="K180" s="219" t="s">
        <v>544</v>
      </c>
      <c r="L180" s="219"/>
      <c r="M180" s="219"/>
      <c r="N180" s="219" t="s">
        <v>227</v>
      </c>
      <c r="O180" s="219"/>
      <c r="P180" s="220"/>
      <c r="Q180" s="220">
        <v>0.89900000000000002</v>
      </c>
      <c r="R180" s="220"/>
      <c r="S180" s="220"/>
      <c r="T180" s="221">
        <v>23.5</v>
      </c>
      <c r="U180" s="222"/>
      <c r="V180" s="223">
        <f t="shared" si="12"/>
        <v>0.89900000000000002</v>
      </c>
      <c r="W180" s="224">
        <f t="shared" si="11"/>
        <v>23.5</v>
      </c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</row>
    <row r="181" spans="1:46" s="225" customFormat="1">
      <c r="A181" s="217">
        <v>174</v>
      </c>
      <c r="B181" s="219" t="s">
        <v>193</v>
      </c>
      <c r="C181" s="219">
        <v>2009</v>
      </c>
      <c r="D181" s="218" t="s">
        <v>194</v>
      </c>
      <c r="E181" s="226" t="s">
        <v>195</v>
      </c>
      <c r="F181" s="219" t="s">
        <v>122</v>
      </c>
      <c r="G181" s="227" t="s">
        <v>196</v>
      </c>
      <c r="H181" s="219" t="s">
        <v>239</v>
      </c>
      <c r="I181" s="219" t="s">
        <v>103</v>
      </c>
      <c r="J181" s="219" t="s">
        <v>607</v>
      </c>
      <c r="K181" s="219" t="s">
        <v>556</v>
      </c>
      <c r="L181" s="219"/>
      <c r="M181" s="219"/>
      <c r="N181" s="219" t="s">
        <v>240</v>
      </c>
      <c r="O181" s="219"/>
      <c r="P181" s="220"/>
      <c r="Q181" s="220">
        <v>0.88900000000000001</v>
      </c>
      <c r="R181" s="220"/>
      <c r="S181" s="220"/>
      <c r="T181" s="221">
        <v>29</v>
      </c>
      <c r="U181" s="222"/>
      <c r="V181" s="223">
        <f t="shared" si="12"/>
        <v>0.88900000000000001</v>
      </c>
      <c r="W181" s="224">
        <f t="shared" si="11"/>
        <v>29</v>
      </c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</row>
    <row r="182" spans="1:46" s="225" customFormat="1">
      <c r="A182" s="217">
        <v>174</v>
      </c>
      <c r="B182" s="219" t="s">
        <v>193</v>
      </c>
      <c r="C182" s="219">
        <v>2009</v>
      </c>
      <c r="D182" s="218" t="s">
        <v>194</v>
      </c>
      <c r="E182" s="226" t="s">
        <v>195</v>
      </c>
      <c r="F182" s="219" t="s">
        <v>122</v>
      </c>
      <c r="G182" s="227" t="s">
        <v>196</v>
      </c>
      <c r="H182" s="219" t="s">
        <v>216</v>
      </c>
      <c r="I182" s="219" t="s">
        <v>217</v>
      </c>
      <c r="J182" s="219" t="s">
        <v>607</v>
      </c>
      <c r="K182" s="219" t="s">
        <v>557</v>
      </c>
      <c r="L182" s="219"/>
      <c r="M182" s="219"/>
      <c r="N182" s="219" t="s">
        <v>218</v>
      </c>
      <c r="O182" s="219"/>
      <c r="P182" s="220"/>
      <c r="Q182" s="220">
        <v>0.93500000000000005</v>
      </c>
      <c r="R182" s="220"/>
      <c r="S182" s="220"/>
      <c r="T182" s="221">
        <v>3.4</v>
      </c>
      <c r="U182" s="222"/>
      <c r="V182" s="223">
        <f t="shared" si="12"/>
        <v>0.93500000000000005</v>
      </c>
      <c r="W182" s="224">
        <f t="shared" si="11"/>
        <v>3.4</v>
      </c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</row>
    <row r="183" spans="1:46" s="225" customFormat="1">
      <c r="A183" s="217">
        <v>174</v>
      </c>
      <c r="B183" s="219" t="s">
        <v>193</v>
      </c>
      <c r="C183" s="219">
        <v>2009</v>
      </c>
      <c r="D183" s="218" t="s">
        <v>194</v>
      </c>
      <c r="E183" s="226" t="s">
        <v>195</v>
      </c>
      <c r="F183" s="219" t="s">
        <v>122</v>
      </c>
      <c r="G183" s="227" t="s">
        <v>196</v>
      </c>
      <c r="H183" s="219" t="s">
        <v>216</v>
      </c>
      <c r="I183" s="219" t="s">
        <v>217</v>
      </c>
      <c r="J183" s="219" t="s">
        <v>607</v>
      </c>
      <c r="K183" s="219" t="s">
        <v>558</v>
      </c>
      <c r="L183" s="219"/>
      <c r="M183" s="219"/>
      <c r="N183" s="219" t="s">
        <v>245</v>
      </c>
      <c r="O183" s="219"/>
      <c r="P183" s="220"/>
      <c r="Q183" s="220">
        <v>0.95599999999999996</v>
      </c>
      <c r="R183" s="220"/>
      <c r="S183" s="220"/>
      <c r="T183" s="221">
        <v>4.2</v>
      </c>
      <c r="U183" s="222"/>
      <c r="V183" s="223">
        <f t="shared" si="12"/>
        <v>0.95599999999999996</v>
      </c>
      <c r="W183" s="224">
        <f t="shared" si="11"/>
        <v>4.2</v>
      </c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</row>
    <row r="184" spans="1:46" s="225" customFormat="1">
      <c r="A184" s="228"/>
      <c r="B184" s="229" t="s">
        <v>384</v>
      </c>
      <c r="C184" s="230">
        <v>1996</v>
      </c>
      <c r="D184" s="231"/>
      <c r="E184" s="231"/>
      <c r="F184" s="232" t="s">
        <v>122</v>
      </c>
      <c r="G184" s="231"/>
      <c r="H184" s="230"/>
      <c r="I184" s="231"/>
      <c r="J184" s="219" t="s">
        <v>607</v>
      </c>
      <c r="K184" s="230" t="s">
        <v>556</v>
      </c>
      <c r="L184" s="229" t="s">
        <v>378</v>
      </c>
      <c r="M184" s="231"/>
      <c r="N184" s="229"/>
      <c r="O184" s="231"/>
      <c r="P184" s="233"/>
      <c r="Q184" s="234">
        <v>0.96</v>
      </c>
      <c r="R184" s="233"/>
      <c r="S184" s="233"/>
      <c r="T184" s="235">
        <v>2.3199999999999998</v>
      </c>
      <c r="U184" s="223"/>
      <c r="V184" s="223">
        <f t="shared" si="12"/>
        <v>0.96</v>
      </c>
      <c r="W184" s="224">
        <f t="shared" si="11"/>
        <v>2.3199999999999998</v>
      </c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</row>
    <row r="185" spans="1:46">
      <c r="A185" s="164"/>
      <c r="B185" s="55"/>
      <c r="C185" s="50"/>
      <c r="D185" s="58"/>
      <c r="E185" s="58"/>
      <c r="F185" s="57"/>
      <c r="G185" s="58"/>
      <c r="H185" s="50"/>
      <c r="I185" s="58"/>
      <c r="J185" s="58"/>
      <c r="K185" s="50"/>
      <c r="L185" s="55"/>
      <c r="M185" s="58"/>
      <c r="N185" s="55"/>
      <c r="O185" s="58"/>
      <c r="P185" s="165"/>
      <c r="Q185" s="56"/>
      <c r="R185" s="165"/>
      <c r="S185" s="165"/>
      <c r="T185" s="59"/>
      <c r="U185" s="166"/>
      <c r="V185" s="162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</row>
    <row r="186" spans="1:46" s="103" customFormat="1">
      <c r="A186" s="113"/>
      <c r="B186" s="114" t="s">
        <v>381</v>
      </c>
      <c r="C186" s="114">
        <v>2011</v>
      </c>
      <c r="D186" s="115"/>
      <c r="E186" s="115"/>
      <c r="F186" s="97" t="s">
        <v>71</v>
      </c>
      <c r="G186" s="115"/>
      <c r="H186" s="116"/>
      <c r="I186" s="104" t="s">
        <v>329</v>
      </c>
      <c r="J186" s="104" t="s">
        <v>608</v>
      </c>
      <c r="K186" s="192" t="s">
        <v>545</v>
      </c>
      <c r="L186" s="114" t="s">
        <v>373</v>
      </c>
      <c r="M186" s="115"/>
      <c r="N186" s="114"/>
      <c r="O186" s="114"/>
      <c r="P186" s="117"/>
      <c r="Q186" s="118">
        <v>0.94</v>
      </c>
      <c r="R186" s="117"/>
      <c r="S186" s="117"/>
      <c r="T186" s="119">
        <v>6.83</v>
      </c>
      <c r="U186" s="120"/>
      <c r="V186" s="101">
        <f>+Q186</f>
        <v>0.94</v>
      </c>
      <c r="W186" s="102">
        <f>+T186</f>
        <v>6.83</v>
      </c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</row>
    <row r="187" spans="1:46">
      <c r="A187" s="167"/>
      <c r="B187" s="55"/>
      <c r="C187" s="50"/>
      <c r="D187" s="153"/>
      <c r="E187" s="153"/>
      <c r="F187" s="57"/>
      <c r="G187" s="153"/>
      <c r="H187" s="153"/>
      <c r="I187" s="168"/>
      <c r="J187" s="58"/>
      <c r="K187" s="153"/>
      <c r="L187" s="55"/>
      <c r="M187" s="168"/>
      <c r="N187" s="153"/>
      <c r="O187" s="153"/>
      <c r="P187" s="169"/>
      <c r="Q187" s="169"/>
      <c r="R187" s="169"/>
      <c r="S187" s="169"/>
      <c r="T187" s="170"/>
      <c r="U187" s="171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</row>
    <row r="188" spans="1:46">
      <c r="A188" s="37">
        <v>87</v>
      </c>
      <c r="B188" s="181" t="s">
        <v>68</v>
      </c>
      <c r="C188" s="181">
        <v>1992</v>
      </c>
      <c r="D188" s="181" t="s">
        <v>69</v>
      </c>
      <c r="E188" s="181" t="s">
        <v>70</v>
      </c>
      <c r="F188" s="38" t="s">
        <v>71</v>
      </c>
      <c r="G188" s="60">
        <v>32023</v>
      </c>
      <c r="H188" s="38" t="s">
        <v>72</v>
      </c>
      <c r="I188" s="38" t="s">
        <v>20</v>
      </c>
      <c r="J188" s="38" t="s">
        <v>609</v>
      </c>
      <c r="K188" s="38" t="s">
        <v>562</v>
      </c>
      <c r="L188" s="38" t="s">
        <v>420</v>
      </c>
      <c r="M188" s="38"/>
      <c r="N188" s="61">
        <v>1</v>
      </c>
      <c r="O188" s="38">
        <v>38000</v>
      </c>
      <c r="P188" s="39">
        <v>0.9</v>
      </c>
      <c r="Q188" s="39"/>
      <c r="R188" s="39"/>
      <c r="S188" s="39"/>
      <c r="T188" s="40">
        <v>7.3</v>
      </c>
      <c r="U188" s="26"/>
      <c r="V188" s="162">
        <f t="shared" ref="V188:V194" si="13">+P188</f>
        <v>0.9</v>
      </c>
      <c r="W188" s="163">
        <f t="shared" ref="W188:W200" si="14">+T188</f>
        <v>7.3</v>
      </c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</row>
    <row r="189" spans="1:46">
      <c r="A189" s="37">
        <v>87</v>
      </c>
      <c r="B189" s="181" t="s">
        <v>68</v>
      </c>
      <c r="C189" s="181">
        <v>1992</v>
      </c>
      <c r="D189" s="181" t="s">
        <v>69</v>
      </c>
      <c r="E189" s="181" t="s">
        <v>70</v>
      </c>
      <c r="F189" s="38" t="s">
        <v>71</v>
      </c>
      <c r="G189" s="60">
        <v>32023</v>
      </c>
      <c r="H189" s="38" t="s">
        <v>72</v>
      </c>
      <c r="I189" s="38" t="s">
        <v>20</v>
      </c>
      <c r="J189" s="38" t="s">
        <v>609</v>
      </c>
      <c r="K189" s="38" t="s">
        <v>562</v>
      </c>
      <c r="L189" s="38" t="s">
        <v>420</v>
      </c>
      <c r="M189" s="38"/>
      <c r="N189" s="61">
        <v>0.84</v>
      </c>
      <c r="O189" s="38">
        <v>38000</v>
      </c>
      <c r="P189" s="39">
        <v>0.88</v>
      </c>
      <c r="Q189" s="39"/>
      <c r="R189" s="39"/>
      <c r="S189" s="39"/>
      <c r="T189" s="40">
        <v>8.9</v>
      </c>
      <c r="U189" s="26"/>
      <c r="V189" s="162">
        <f t="shared" si="13"/>
        <v>0.88</v>
      </c>
      <c r="W189" s="163">
        <f t="shared" si="14"/>
        <v>8.9</v>
      </c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</row>
    <row r="190" spans="1:46">
      <c r="A190" s="37">
        <v>87</v>
      </c>
      <c r="B190" s="181" t="s">
        <v>68</v>
      </c>
      <c r="C190" s="181">
        <v>1992</v>
      </c>
      <c r="D190" s="181" t="s">
        <v>69</v>
      </c>
      <c r="E190" s="181" t="s">
        <v>70</v>
      </c>
      <c r="F190" s="38" t="s">
        <v>71</v>
      </c>
      <c r="G190" s="60">
        <v>32023</v>
      </c>
      <c r="H190" s="38" t="s">
        <v>72</v>
      </c>
      <c r="I190" s="38" t="s">
        <v>20</v>
      </c>
      <c r="J190" s="38" t="s">
        <v>609</v>
      </c>
      <c r="K190" s="38" t="s">
        <v>562</v>
      </c>
      <c r="L190" s="38" t="s">
        <v>420</v>
      </c>
      <c r="M190" s="38"/>
      <c r="N190" s="61">
        <v>0.69</v>
      </c>
      <c r="O190" s="38">
        <v>38000</v>
      </c>
      <c r="P190" s="39">
        <v>0.85</v>
      </c>
      <c r="Q190" s="39"/>
      <c r="R190" s="39"/>
      <c r="S190" s="39"/>
      <c r="T190" s="40">
        <v>10.4</v>
      </c>
      <c r="U190" s="26"/>
      <c r="V190" s="162">
        <f t="shared" si="13"/>
        <v>0.85</v>
      </c>
      <c r="W190" s="163">
        <f t="shared" si="14"/>
        <v>10.4</v>
      </c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</row>
    <row r="191" spans="1:46">
      <c r="A191" s="37">
        <v>87</v>
      </c>
      <c r="B191" s="181" t="s">
        <v>68</v>
      </c>
      <c r="C191" s="181">
        <v>1992</v>
      </c>
      <c r="D191" s="181" t="s">
        <v>69</v>
      </c>
      <c r="E191" s="181" t="s">
        <v>70</v>
      </c>
      <c r="F191" s="38" t="s">
        <v>71</v>
      </c>
      <c r="G191" s="60">
        <v>32023</v>
      </c>
      <c r="H191" s="38" t="s">
        <v>72</v>
      </c>
      <c r="I191" s="38" t="s">
        <v>20</v>
      </c>
      <c r="J191" s="38" t="s">
        <v>609</v>
      </c>
      <c r="K191" s="38" t="s">
        <v>562</v>
      </c>
      <c r="L191" s="38" t="s">
        <v>420</v>
      </c>
      <c r="M191" s="38"/>
      <c r="N191" s="61">
        <v>0.44</v>
      </c>
      <c r="O191" s="38">
        <v>38000</v>
      </c>
      <c r="P191" s="39">
        <v>0.82</v>
      </c>
      <c r="Q191" s="39"/>
      <c r="R191" s="39"/>
      <c r="S191" s="39"/>
      <c r="T191" s="40">
        <v>12.9</v>
      </c>
      <c r="U191" s="26"/>
      <c r="V191" s="162">
        <f t="shared" si="13"/>
        <v>0.82</v>
      </c>
      <c r="W191" s="163">
        <f t="shared" si="14"/>
        <v>12.9</v>
      </c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</row>
    <row r="192" spans="1:46">
      <c r="A192" s="37">
        <v>87</v>
      </c>
      <c r="B192" s="181" t="s">
        <v>68</v>
      </c>
      <c r="C192" s="181">
        <v>1992</v>
      </c>
      <c r="D192" s="181" t="s">
        <v>69</v>
      </c>
      <c r="E192" s="181" t="s">
        <v>70</v>
      </c>
      <c r="F192" s="38" t="s">
        <v>71</v>
      </c>
      <c r="G192" s="60">
        <v>32023</v>
      </c>
      <c r="H192" s="38" t="s">
        <v>72</v>
      </c>
      <c r="I192" s="38" t="s">
        <v>20</v>
      </c>
      <c r="J192" s="38" t="s">
        <v>609</v>
      </c>
      <c r="K192" s="38" t="s">
        <v>562</v>
      </c>
      <c r="L192" s="38" t="s">
        <v>420</v>
      </c>
      <c r="M192" s="38"/>
      <c r="N192" s="61">
        <v>0.38</v>
      </c>
      <c r="O192" s="38">
        <v>38000</v>
      </c>
      <c r="P192" s="39">
        <v>0.81</v>
      </c>
      <c r="Q192" s="39"/>
      <c r="R192" s="39"/>
      <c r="S192" s="39"/>
      <c r="T192" s="40">
        <v>13.5</v>
      </c>
      <c r="U192" s="26"/>
      <c r="V192" s="162">
        <f t="shared" si="13"/>
        <v>0.81</v>
      </c>
      <c r="W192" s="163">
        <f t="shared" si="14"/>
        <v>13.5</v>
      </c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</row>
    <row r="193" spans="1:47">
      <c r="A193" s="37">
        <v>87</v>
      </c>
      <c r="B193" s="181" t="s">
        <v>68</v>
      </c>
      <c r="C193" s="181">
        <v>1992</v>
      </c>
      <c r="D193" s="181" t="s">
        <v>69</v>
      </c>
      <c r="E193" s="181" t="s">
        <v>70</v>
      </c>
      <c r="F193" s="38" t="s">
        <v>71</v>
      </c>
      <c r="G193" s="60">
        <v>32023</v>
      </c>
      <c r="H193" s="38" t="s">
        <v>72</v>
      </c>
      <c r="I193" s="38" t="s">
        <v>20</v>
      </c>
      <c r="J193" s="38" t="s">
        <v>609</v>
      </c>
      <c r="K193" s="38" t="s">
        <v>562</v>
      </c>
      <c r="L193" s="38" t="s">
        <v>420</v>
      </c>
      <c r="M193" s="38"/>
      <c r="N193" s="61">
        <v>0.26</v>
      </c>
      <c r="O193" s="38">
        <v>38000</v>
      </c>
      <c r="P193" s="39">
        <v>0.79</v>
      </c>
      <c r="Q193" s="39"/>
      <c r="R193" s="39"/>
      <c r="S193" s="39"/>
      <c r="T193" s="40">
        <v>14.7</v>
      </c>
      <c r="U193" s="26"/>
      <c r="V193" s="162">
        <f t="shared" si="13"/>
        <v>0.79</v>
      </c>
      <c r="W193" s="163">
        <f t="shared" si="14"/>
        <v>14.7</v>
      </c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</row>
    <row r="194" spans="1:47">
      <c r="A194" s="37">
        <v>87</v>
      </c>
      <c r="B194" s="181" t="s">
        <v>68</v>
      </c>
      <c r="C194" s="181">
        <v>1992</v>
      </c>
      <c r="D194" s="181" t="s">
        <v>69</v>
      </c>
      <c r="E194" s="181" t="s">
        <v>70</v>
      </c>
      <c r="F194" s="38" t="s">
        <v>71</v>
      </c>
      <c r="G194" s="60">
        <v>32023</v>
      </c>
      <c r="H194" s="38" t="s">
        <v>72</v>
      </c>
      <c r="I194" s="38" t="s">
        <v>20</v>
      </c>
      <c r="J194" s="38" t="s">
        <v>609</v>
      </c>
      <c r="K194" s="38" t="s">
        <v>562</v>
      </c>
      <c r="L194" s="38" t="s">
        <v>420</v>
      </c>
      <c r="M194" s="38"/>
      <c r="N194" s="61">
        <v>0</v>
      </c>
      <c r="O194" s="38">
        <v>38000</v>
      </c>
      <c r="P194" s="39">
        <v>0.75</v>
      </c>
      <c r="Q194" s="39"/>
      <c r="R194" s="39"/>
      <c r="S194" s="39"/>
      <c r="T194" s="40">
        <v>17.3</v>
      </c>
      <c r="U194" s="26"/>
      <c r="V194" s="162">
        <f t="shared" si="13"/>
        <v>0.75</v>
      </c>
      <c r="W194" s="163">
        <f t="shared" si="14"/>
        <v>17.3</v>
      </c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</row>
    <row r="195" spans="1:47">
      <c r="A195" s="37">
        <v>101</v>
      </c>
      <c r="B195" s="181" t="s">
        <v>81</v>
      </c>
      <c r="C195" s="38">
        <v>1994</v>
      </c>
      <c r="D195" s="181" t="s">
        <v>82</v>
      </c>
      <c r="E195" s="181" t="s">
        <v>83</v>
      </c>
      <c r="F195" s="38" t="s">
        <v>71</v>
      </c>
      <c r="G195" s="38">
        <v>1994</v>
      </c>
      <c r="H195" s="38" t="s">
        <v>84</v>
      </c>
      <c r="I195" s="38" t="s">
        <v>85</v>
      </c>
      <c r="J195" s="38" t="s">
        <v>609</v>
      </c>
      <c r="K195" s="38" t="s">
        <v>562</v>
      </c>
      <c r="L195" s="38" t="s">
        <v>420</v>
      </c>
      <c r="M195" s="38"/>
      <c r="N195" s="38" t="s">
        <v>89</v>
      </c>
      <c r="O195" s="38"/>
      <c r="P195" s="39"/>
      <c r="Q195" s="39">
        <v>0.96</v>
      </c>
      <c r="R195" s="39"/>
      <c r="S195" s="39"/>
      <c r="T195" s="40">
        <v>2.8</v>
      </c>
      <c r="U195" s="26"/>
      <c r="V195" s="162">
        <f>+Q195</f>
        <v>0.96</v>
      </c>
      <c r="W195" s="163">
        <f t="shared" si="14"/>
        <v>2.8</v>
      </c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</row>
    <row r="196" spans="1:47">
      <c r="A196" s="37">
        <v>101</v>
      </c>
      <c r="B196" s="181" t="s">
        <v>81</v>
      </c>
      <c r="C196" s="38">
        <v>1994</v>
      </c>
      <c r="D196" s="181" t="s">
        <v>82</v>
      </c>
      <c r="E196" s="181" t="s">
        <v>83</v>
      </c>
      <c r="F196" s="38" t="s">
        <v>71</v>
      </c>
      <c r="G196" s="38">
        <v>1994</v>
      </c>
      <c r="H196" s="38" t="s">
        <v>84</v>
      </c>
      <c r="I196" s="38" t="s">
        <v>85</v>
      </c>
      <c r="J196" s="38" t="s">
        <v>609</v>
      </c>
      <c r="K196" s="38" t="s">
        <v>562</v>
      </c>
      <c r="L196" s="38" t="s">
        <v>420</v>
      </c>
      <c r="M196" s="38"/>
      <c r="N196" s="38" t="s">
        <v>88</v>
      </c>
      <c r="O196" s="38"/>
      <c r="P196" s="39"/>
      <c r="Q196" s="39">
        <v>0.94</v>
      </c>
      <c r="R196" s="39"/>
      <c r="S196" s="39"/>
      <c r="T196" s="40">
        <v>5.7</v>
      </c>
      <c r="U196" s="26"/>
      <c r="V196" s="162">
        <f>+Q196</f>
        <v>0.94</v>
      </c>
      <c r="W196" s="163">
        <f t="shared" si="14"/>
        <v>5.7</v>
      </c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</row>
    <row r="197" spans="1:47">
      <c r="A197" s="37">
        <v>101</v>
      </c>
      <c r="B197" s="181" t="s">
        <v>81</v>
      </c>
      <c r="C197" s="38">
        <v>1994</v>
      </c>
      <c r="D197" s="181" t="s">
        <v>82</v>
      </c>
      <c r="E197" s="181" t="s">
        <v>83</v>
      </c>
      <c r="F197" s="38" t="s">
        <v>71</v>
      </c>
      <c r="G197" s="38">
        <v>1994</v>
      </c>
      <c r="H197" s="38" t="s">
        <v>84</v>
      </c>
      <c r="I197" s="38" t="s">
        <v>85</v>
      </c>
      <c r="J197" s="38" t="s">
        <v>609</v>
      </c>
      <c r="K197" s="38" t="s">
        <v>562</v>
      </c>
      <c r="L197" s="38" t="s">
        <v>420</v>
      </c>
      <c r="M197" s="38"/>
      <c r="N197" s="38" t="s">
        <v>87</v>
      </c>
      <c r="O197" s="38"/>
      <c r="P197" s="39"/>
      <c r="Q197" s="39">
        <v>0.95</v>
      </c>
      <c r="R197" s="39"/>
      <c r="S197" s="39"/>
      <c r="T197" s="40">
        <v>6.9</v>
      </c>
      <c r="U197" s="26"/>
      <c r="V197" s="162">
        <f>+Q197</f>
        <v>0.95</v>
      </c>
      <c r="W197" s="163">
        <f t="shared" si="14"/>
        <v>6.9</v>
      </c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</row>
    <row r="198" spans="1:47">
      <c r="A198" s="37">
        <v>101</v>
      </c>
      <c r="B198" s="181" t="s">
        <v>81</v>
      </c>
      <c r="C198" s="38">
        <v>1994</v>
      </c>
      <c r="D198" s="181" t="s">
        <v>82</v>
      </c>
      <c r="E198" s="181" t="s">
        <v>83</v>
      </c>
      <c r="F198" s="38" t="s">
        <v>71</v>
      </c>
      <c r="G198" s="38">
        <v>1994</v>
      </c>
      <c r="H198" s="38" t="s">
        <v>84</v>
      </c>
      <c r="I198" s="38" t="s">
        <v>85</v>
      </c>
      <c r="J198" s="38" t="s">
        <v>609</v>
      </c>
      <c r="K198" s="38" t="s">
        <v>562</v>
      </c>
      <c r="L198" s="38" t="s">
        <v>420</v>
      </c>
      <c r="M198" s="38"/>
      <c r="N198" s="38" t="s">
        <v>86</v>
      </c>
      <c r="O198" s="38"/>
      <c r="P198" s="39"/>
      <c r="Q198" s="39">
        <v>0.94</v>
      </c>
      <c r="R198" s="39"/>
      <c r="S198" s="39"/>
      <c r="T198" s="40">
        <v>8.8000000000000007</v>
      </c>
      <c r="U198" s="26"/>
      <c r="V198" s="162">
        <f>+Q198</f>
        <v>0.94</v>
      </c>
      <c r="W198" s="163">
        <f t="shared" si="14"/>
        <v>8.8000000000000007</v>
      </c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</row>
    <row r="199" spans="1:47">
      <c r="A199" s="37"/>
      <c r="B199" s="181" t="s">
        <v>411</v>
      </c>
      <c r="C199" s="38">
        <v>1991</v>
      </c>
      <c r="D199" s="181"/>
      <c r="E199" s="181"/>
      <c r="F199" s="38"/>
      <c r="G199" s="38"/>
      <c r="H199" s="38"/>
      <c r="I199" s="38" t="s">
        <v>20</v>
      </c>
      <c r="J199" s="38" t="s">
        <v>609</v>
      </c>
      <c r="K199" s="38" t="s">
        <v>562</v>
      </c>
      <c r="L199" s="38" t="s">
        <v>420</v>
      </c>
      <c r="M199" s="38"/>
      <c r="N199" s="38"/>
      <c r="O199" s="38"/>
      <c r="P199" s="39"/>
      <c r="Q199" s="39"/>
      <c r="R199" s="39"/>
      <c r="S199" s="39"/>
      <c r="T199" s="40">
        <v>6.1</v>
      </c>
      <c r="U199" s="26"/>
      <c r="V199" s="162"/>
      <c r="W199" s="163">
        <f t="shared" si="14"/>
        <v>6.1</v>
      </c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</row>
    <row r="200" spans="1:47">
      <c r="A200" s="37"/>
      <c r="B200" s="181" t="s">
        <v>411</v>
      </c>
      <c r="C200" s="38">
        <v>1991</v>
      </c>
      <c r="D200" s="181"/>
      <c r="E200" s="181"/>
      <c r="F200" s="38"/>
      <c r="G200" s="38"/>
      <c r="H200" s="38"/>
      <c r="I200" s="38" t="s">
        <v>20</v>
      </c>
      <c r="J200" s="38" t="s">
        <v>609</v>
      </c>
      <c r="K200" s="38" t="s">
        <v>562</v>
      </c>
      <c r="L200" s="38" t="s">
        <v>420</v>
      </c>
      <c r="M200" s="38"/>
      <c r="N200" s="38"/>
      <c r="O200" s="38"/>
      <c r="P200" s="39"/>
      <c r="Q200" s="39"/>
      <c r="R200" s="39"/>
      <c r="S200" s="39"/>
      <c r="T200" s="40">
        <v>20.2</v>
      </c>
      <c r="U200" s="26"/>
      <c r="V200" s="162"/>
      <c r="W200" s="163">
        <f t="shared" si="14"/>
        <v>20.2</v>
      </c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</row>
    <row r="201" spans="1:47">
      <c r="A201" s="37"/>
      <c r="B201" s="181" t="s">
        <v>414</v>
      </c>
      <c r="C201" s="38">
        <v>1996</v>
      </c>
      <c r="D201" s="181"/>
      <c r="E201" s="181"/>
      <c r="F201" s="38"/>
      <c r="G201" s="38"/>
      <c r="H201" s="38"/>
      <c r="I201" s="38" t="s">
        <v>85</v>
      </c>
      <c r="J201" s="38" t="s">
        <v>420</v>
      </c>
      <c r="K201" s="38"/>
      <c r="L201" s="38"/>
      <c r="M201" s="38"/>
      <c r="N201" s="38"/>
      <c r="O201" s="38"/>
      <c r="P201" s="39">
        <v>0.81</v>
      </c>
      <c r="Q201" s="39"/>
      <c r="R201" s="39"/>
      <c r="S201" s="39">
        <v>41.35</v>
      </c>
      <c r="T201" s="40"/>
      <c r="U201" s="26"/>
      <c r="V201" s="162">
        <f>+P201</f>
        <v>0.81</v>
      </c>
      <c r="W201" s="163">
        <f>+S201</f>
        <v>41.35</v>
      </c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</row>
    <row r="202" spans="1:47">
      <c r="A202" s="37"/>
      <c r="B202" s="181"/>
      <c r="C202" s="38"/>
      <c r="D202" s="181"/>
      <c r="E202" s="181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9"/>
      <c r="Q202" s="39"/>
      <c r="R202" s="39"/>
      <c r="S202" s="39"/>
      <c r="T202" s="40"/>
      <c r="U202" s="26"/>
      <c r="V202" s="162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</row>
    <row r="203" spans="1:47" s="103" customFormat="1">
      <c r="A203" s="95"/>
      <c r="B203" s="147" t="s">
        <v>479</v>
      </c>
      <c r="C203" s="97">
        <v>1993</v>
      </c>
      <c r="D203" s="147"/>
      <c r="E203" s="147"/>
      <c r="F203" s="97"/>
      <c r="G203" s="97"/>
      <c r="H203" s="97"/>
      <c r="I203" s="97" t="s">
        <v>198</v>
      </c>
      <c r="J203" s="97" t="s">
        <v>610</v>
      </c>
      <c r="K203" s="97" t="s">
        <v>563</v>
      </c>
      <c r="L203" s="97" t="s">
        <v>503</v>
      </c>
      <c r="M203" s="97"/>
      <c r="N203" s="97"/>
      <c r="O203" s="97"/>
      <c r="P203" s="98"/>
      <c r="Q203" s="98"/>
      <c r="R203" s="98"/>
      <c r="S203" s="98"/>
      <c r="T203" s="99">
        <v>21.5</v>
      </c>
      <c r="U203" s="100"/>
      <c r="V203" s="101"/>
      <c r="W203" s="102">
        <f>+T203</f>
        <v>21.5</v>
      </c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</row>
    <row r="204" spans="1:47">
      <c r="A204" s="167"/>
      <c r="B204" s="55"/>
      <c r="C204" s="50"/>
      <c r="D204" s="153"/>
      <c r="E204" s="153"/>
      <c r="F204" s="57"/>
      <c r="G204" s="153"/>
      <c r="H204" s="153"/>
      <c r="I204" s="168"/>
      <c r="J204" s="58"/>
      <c r="K204" s="153"/>
      <c r="L204" s="55"/>
      <c r="M204" s="168"/>
      <c r="N204" s="153"/>
      <c r="O204" s="153"/>
      <c r="P204" s="169"/>
      <c r="Q204" s="169"/>
      <c r="R204" s="169"/>
      <c r="S204" s="169"/>
      <c r="T204" s="170"/>
      <c r="U204" s="171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</row>
    <row r="205" spans="1:47">
      <c r="A205" s="167"/>
      <c r="B205" s="55" t="s">
        <v>406</v>
      </c>
      <c r="C205" s="50">
        <v>1989</v>
      </c>
      <c r="D205" s="153"/>
      <c r="E205" s="153"/>
      <c r="F205" s="57" t="s">
        <v>18</v>
      </c>
      <c r="G205" s="153"/>
      <c r="H205" s="153"/>
      <c r="I205" s="168" t="s">
        <v>443</v>
      </c>
      <c r="J205" s="58" t="s">
        <v>611</v>
      </c>
      <c r="K205" s="153" t="s">
        <v>546</v>
      </c>
      <c r="L205" s="55" t="s">
        <v>432</v>
      </c>
      <c r="M205" s="168" t="s">
        <v>442</v>
      </c>
      <c r="N205" s="153" t="s">
        <v>433</v>
      </c>
      <c r="O205" s="153"/>
      <c r="P205" s="169">
        <v>0.89</v>
      </c>
      <c r="Q205" s="169"/>
      <c r="R205" s="169">
        <v>13</v>
      </c>
      <c r="S205" s="169"/>
      <c r="T205" s="170"/>
      <c r="U205" s="171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55" t="s">
        <v>444</v>
      </c>
    </row>
    <row r="206" spans="1:47">
      <c r="A206" s="167"/>
      <c r="B206" s="55" t="s">
        <v>406</v>
      </c>
      <c r="C206" s="50">
        <v>1989</v>
      </c>
      <c r="D206" s="153"/>
      <c r="E206" s="153"/>
      <c r="F206" s="57" t="s">
        <v>18</v>
      </c>
      <c r="G206" s="153"/>
      <c r="H206" s="153"/>
      <c r="I206" s="168" t="s">
        <v>443</v>
      </c>
      <c r="J206" s="58" t="s">
        <v>611</v>
      </c>
      <c r="K206" s="153" t="s">
        <v>546</v>
      </c>
      <c r="L206" s="55" t="s">
        <v>432</v>
      </c>
      <c r="M206" s="168" t="s">
        <v>442</v>
      </c>
      <c r="N206" s="153" t="s">
        <v>434</v>
      </c>
      <c r="O206" s="153"/>
      <c r="P206" s="169">
        <v>0.88</v>
      </c>
      <c r="Q206" s="169"/>
      <c r="R206" s="169">
        <v>15.9</v>
      </c>
      <c r="S206" s="169"/>
      <c r="T206" s="170"/>
      <c r="U206" s="171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</row>
    <row r="207" spans="1:47">
      <c r="A207" s="167"/>
      <c r="B207" s="55" t="s">
        <v>406</v>
      </c>
      <c r="C207" s="50">
        <v>1989</v>
      </c>
      <c r="D207" s="153"/>
      <c r="E207" s="153"/>
      <c r="F207" s="57" t="s">
        <v>18</v>
      </c>
      <c r="G207" s="153"/>
      <c r="H207" s="153"/>
      <c r="I207" s="168" t="s">
        <v>443</v>
      </c>
      <c r="J207" s="58" t="s">
        <v>611</v>
      </c>
      <c r="K207" s="153" t="s">
        <v>546</v>
      </c>
      <c r="L207" s="55" t="s">
        <v>432</v>
      </c>
      <c r="M207" s="168" t="s">
        <v>442</v>
      </c>
      <c r="N207" s="182" t="s">
        <v>435</v>
      </c>
      <c r="O207" s="153"/>
      <c r="P207" s="169">
        <v>0.89</v>
      </c>
      <c r="Q207" s="169"/>
      <c r="R207" s="169">
        <v>12.2</v>
      </c>
      <c r="S207" s="169"/>
      <c r="T207" s="170"/>
      <c r="U207" s="171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</row>
    <row r="208" spans="1:47">
      <c r="A208" s="167"/>
      <c r="B208" s="55" t="s">
        <v>406</v>
      </c>
      <c r="C208" s="50">
        <v>1989</v>
      </c>
      <c r="D208" s="153"/>
      <c r="E208" s="153"/>
      <c r="F208" s="57" t="s">
        <v>18</v>
      </c>
      <c r="G208" s="153"/>
      <c r="H208" s="153"/>
      <c r="I208" s="168" t="s">
        <v>443</v>
      </c>
      <c r="J208" s="58" t="s">
        <v>611</v>
      </c>
      <c r="K208" s="153" t="s">
        <v>546</v>
      </c>
      <c r="L208" s="55" t="s">
        <v>432</v>
      </c>
      <c r="M208" s="168" t="s">
        <v>442</v>
      </c>
      <c r="N208" s="153" t="s">
        <v>436</v>
      </c>
      <c r="O208" s="153"/>
      <c r="P208" s="169">
        <v>0.94</v>
      </c>
      <c r="Q208" s="169"/>
      <c r="R208" s="169">
        <v>5.5</v>
      </c>
      <c r="S208" s="169"/>
      <c r="T208" s="170"/>
      <c r="U208" s="171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</row>
    <row r="209" spans="1:46">
      <c r="A209" s="167"/>
      <c r="B209" s="55" t="s">
        <v>406</v>
      </c>
      <c r="C209" s="50">
        <v>1989</v>
      </c>
      <c r="D209" s="153"/>
      <c r="E209" s="153"/>
      <c r="F209" s="57" t="s">
        <v>18</v>
      </c>
      <c r="G209" s="153"/>
      <c r="H209" s="153"/>
      <c r="I209" s="168" t="s">
        <v>443</v>
      </c>
      <c r="J209" s="58" t="s">
        <v>611</v>
      </c>
      <c r="K209" s="153" t="s">
        <v>546</v>
      </c>
      <c r="L209" s="55" t="s">
        <v>432</v>
      </c>
      <c r="M209" s="168" t="s">
        <v>442</v>
      </c>
      <c r="N209" s="153" t="s">
        <v>437</v>
      </c>
      <c r="O209" s="153"/>
      <c r="P209" s="169">
        <v>0.93</v>
      </c>
      <c r="Q209" s="169"/>
      <c r="R209" s="169">
        <v>6.6</v>
      </c>
      <c r="S209" s="169"/>
      <c r="T209" s="170"/>
      <c r="U209" s="171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</row>
    <row r="210" spans="1:46">
      <c r="A210" s="167"/>
      <c r="B210" s="55" t="s">
        <v>406</v>
      </c>
      <c r="C210" s="50">
        <v>1989</v>
      </c>
      <c r="D210" s="153"/>
      <c r="E210" s="153"/>
      <c r="F210" s="57" t="s">
        <v>18</v>
      </c>
      <c r="G210" s="153"/>
      <c r="H210" s="153"/>
      <c r="I210" s="168" t="s">
        <v>443</v>
      </c>
      <c r="J210" s="58" t="s">
        <v>611</v>
      </c>
      <c r="K210" s="153" t="s">
        <v>546</v>
      </c>
      <c r="L210" s="55" t="s">
        <v>432</v>
      </c>
      <c r="M210" s="168" t="s">
        <v>442</v>
      </c>
      <c r="N210" s="153" t="s">
        <v>438</v>
      </c>
      <c r="O210" s="153"/>
      <c r="P210" s="169">
        <v>0.94899999999999995</v>
      </c>
      <c r="Q210" s="169"/>
      <c r="R210" s="169">
        <v>4.2</v>
      </c>
      <c r="S210" s="169"/>
      <c r="T210" s="170"/>
      <c r="U210" s="171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</row>
    <row r="211" spans="1:46">
      <c r="A211" s="167"/>
      <c r="B211" s="55" t="s">
        <v>406</v>
      </c>
      <c r="C211" s="50">
        <v>1989</v>
      </c>
      <c r="D211" s="153"/>
      <c r="E211" s="153"/>
      <c r="F211" s="57" t="s">
        <v>18</v>
      </c>
      <c r="G211" s="153"/>
      <c r="H211" s="153"/>
      <c r="I211" s="168" t="s">
        <v>443</v>
      </c>
      <c r="J211" s="58" t="s">
        <v>611</v>
      </c>
      <c r="K211" s="153" t="s">
        <v>546</v>
      </c>
      <c r="L211" s="55" t="s">
        <v>432</v>
      </c>
      <c r="M211" s="168" t="s">
        <v>442</v>
      </c>
      <c r="N211" s="153" t="s">
        <v>439</v>
      </c>
      <c r="O211" s="153"/>
      <c r="P211" s="169">
        <v>0.97199999999999998</v>
      </c>
      <c r="Q211" s="169"/>
      <c r="R211" s="169">
        <v>1.2</v>
      </c>
      <c r="S211" s="169"/>
      <c r="T211" s="170"/>
      <c r="U211" s="171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</row>
    <row r="212" spans="1:46">
      <c r="A212" s="167"/>
      <c r="B212" s="55" t="s">
        <v>406</v>
      </c>
      <c r="C212" s="50">
        <v>1989</v>
      </c>
      <c r="D212" s="153"/>
      <c r="E212" s="153"/>
      <c r="F212" s="57" t="s">
        <v>18</v>
      </c>
      <c r="G212" s="153"/>
      <c r="H212" s="153"/>
      <c r="I212" s="168" t="s">
        <v>443</v>
      </c>
      <c r="J212" s="58" t="s">
        <v>611</v>
      </c>
      <c r="K212" s="153" t="s">
        <v>546</v>
      </c>
      <c r="L212" s="55" t="s">
        <v>432</v>
      </c>
      <c r="M212" s="168" t="s">
        <v>442</v>
      </c>
      <c r="N212" s="153" t="s">
        <v>440</v>
      </c>
      <c r="O212" s="153"/>
      <c r="P212" s="169">
        <v>0.93600000000000005</v>
      </c>
      <c r="Q212" s="169"/>
      <c r="R212" s="169">
        <v>4.4000000000000004</v>
      </c>
      <c r="S212" s="169"/>
      <c r="T212" s="170"/>
      <c r="U212" s="171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</row>
    <row r="213" spans="1:46">
      <c r="A213" s="167"/>
      <c r="B213" s="55" t="s">
        <v>406</v>
      </c>
      <c r="C213" s="50">
        <v>1989</v>
      </c>
      <c r="D213" s="153"/>
      <c r="E213" s="153"/>
      <c r="F213" s="57" t="s">
        <v>18</v>
      </c>
      <c r="G213" s="153"/>
      <c r="H213" s="153"/>
      <c r="I213" s="168" t="s">
        <v>443</v>
      </c>
      <c r="J213" s="58" t="s">
        <v>611</v>
      </c>
      <c r="K213" s="153" t="s">
        <v>546</v>
      </c>
      <c r="L213" s="55" t="s">
        <v>432</v>
      </c>
      <c r="M213" s="168" t="s">
        <v>442</v>
      </c>
      <c r="N213" s="153" t="s">
        <v>441</v>
      </c>
      <c r="O213" s="153"/>
      <c r="P213" s="169">
        <v>0.93300000000000005</v>
      </c>
      <c r="Q213" s="169"/>
      <c r="R213" s="169">
        <v>4.0999999999999996</v>
      </c>
      <c r="S213" s="169"/>
      <c r="T213" s="170"/>
      <c r="U213" s="171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</row>
    <row r="214" spans="1:46">
      <c r="A214" s="167"/>
      <c r="B214" s="55" t="s">
        <v>406</v>
      </c>
      <c r="C214" s="50">
        <v>1989</v>
      </c>
      <c r="D214" s="153"/>
      <c r="E214" s="153"/>
      <c r="F214" s="57" t="s">
        <v>18</v>
      </c>
      <c r="G214" s="153"/>
      <c r="H214" s="153"/>
      <c r="I214" s="168" t="s">
        <v>443</v>
      </c>
      <c r="J214" s="58" t="s">
        <v>611</v>
      </c>
      <c r="K214" s="153" t="s">
        <v>546</v>
      </c>
      <c r="L214" s="55" t="s">
        <v>432</v>
      </c>
      <c r="M214" s="168" t="s">
        <v>442</v>
      </c>
      <c r="N214" s="153" t="s">
        <v>433</v>
      </c>
      <c r="O214" s="153"/>
      <c r="P214" s="169">
        <v>0.8</v>
      </c>
      <c r="Q214" s="169"/>
      <c r="R214" s="169"/>
      <c r="S214" s="169">
        <v>17.100000000000001</v>
      </c>
      <c r="T214" s="170"/>
    </row>
    <row r="215" spans="1:46">
      <c r="A215" s="167"/>
      <c r="B215" s="55" t="s">
        <v>406</v>
      </c>
      <c r="C215" s="50">
        <v>1989</v>
      </c>
      <c r="D215" s="153"/>
      <c r="E215" s="153"/>
      <c r="F215" s="57" t="s">
        <v>18</v>
      </c>
      <c r="G215" s="153"/>
      <c r="H215" s="153"/>
      <c r="I215" s="168" t="s">
        <v>443</v>
      </c>
      <c r="J215" s="58" t="s">
        <v>611</v>
      </c>
      <c r="K215" s="153" t="s">
        <v>546</v>
      </c>
      <c r="L215" s="55" t="s">
        <v>432</v>
      </c>
      <c r="M215" s="168" t="s">
        <v>442</v>
      </c>
      <c r="N215" s="153" t="s">
        <v>434</v>
      </c>
      <c r="O215" s="153"/>
      <c r="P215" s="169">
        <v>0.77</v>
      </c>
      <c r="Q215" s="169"/>
      <c r="R215" s="169"/>
      <c r="S215" s="169">
        <v>14</v>
      </c>
      <c r="T215" s="170"/>
      <c r="U215" s="171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</row>
    <row r="216" spans="1:46">
      <c r="A216" s="167"/>
      <c r="B216" s="55" t="s">
        <v>406</v>
      </c>
      <c r="C216" s="50">
        <v>1989</v>
      </c>
      <c r="D216" s="153"/>
      <c r="E216" s="153"/>
      <c r="F216" s="57" t="s">
        <v>18</v>
      </c>
      <c r="G216" s="153"/>
      <c r="H216" s="153"/>
      <c r="I216" s="168" t="s">
        <v>443</v>
      </c>
      <c r="J216" s="58" t="s">
        <v>611</v>
      </c>
      <c r="K216" s="153" t="s">
        <v>546</v>
      </c>
      <c r="L216" s="55" t="s">
        <v>432</v>
      </c>
      <c r="M216" s="168" t="s">
        <v>442</v>
      </c>
      <c r="N216" s="183" t="s">
        <v>435</v>
      </c>
      <c r="O216" s="153"/>
      <c r="P216" s="169">
        <v>0.78400000000000003</v>
      </c>
      <c r="Q216" s="169"/>
      <c r="R216" s="169"/>
      <c r="S216" s="169">
        <v>13.7</v>
      </c>
      <c r="T216" s="170"/>
      <c r="U216" s="171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</row>
    <row r="217" spans="1:46">
      <c r="A217" s="167"/>
      <c r="B217" s="55" t="s">
        <v>406</v>
      </c>
      <c r="C217" s="50">
        <v>1989</v>
      </c>
      <c r="D217" s="153"/>
      <c r="E217" s="153"/>
      <c r="F217" s="57" t="s">
        <v>18</v>
      </c>
      <c r="G217" s="153"/>
      <c r="H217" s="153"/>
      <c r="I217" s="168" t="s">
        <v>443</v>
      </c>
      <c r="J217" s="58" t="s">
        <v>611</v>
      </c>
      <c r="K217" s="153" t="s">
        <v>546</v>
      </c>
      <c r="L217" s="55" t="s">
        <v>432</v>
      </c>
      <c r="M217" s="168" t="s">
        <v>442</v>
      </c>
      <c r="N217" s="153" t="s">
        <v>436</v>
      </c>
      <c r="O217" s="153"/>
      <c r="P217" s="169">
        <v>0.79400000000000004</v>
      </c>
      <c r="Q217" s="169"/>
      <c r="R217" s="169"/>
      <c r="S217" s="169">
        <v>11.5</v>
      </c>
      <c r="T217" s="170"/>
      <c r="U217" s="171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</row>
    <row r="218" spans="1:46">
      <c r="A218" s="167"/>
      <c r="B218" s="55" t="s">
        <v>406</v>
      </c>
      <c r="C218" s="50">
        <v>1989</v>
      </c>
      <c r="D218" s="153"/>
      <c r="E218" s="153"/>
      <c r="F218" s="57" t="s">
        <v>18</v>
      </c>
      <c r="G218" s="153"/>
      <c r="H218" s="153"/>
      <c r="I218" s="168" t="s">
        <v>443</v>
      </c>
      <c r="J218" s="58" t="s">
        <v>611</v>
      </c>
      <c r="K218" s="153" t="s">
        <v>546</v>
      </c>
      <c r="L218" s="55" t="s">
        <v>432</v>
      </c>
      <c r="M218" s="168" t="s">
        <v>442</v>
      </c>
      <c r="N218" s="153" t="s">
        <v>437</v>
      </c>
      <c r="O218" s="153"/>
      <c r="P218" s="169">
        <v>0.77500000000000002</v>
      </c>
      <c r="Q218" s="169"/>
      <c r="R218" s="169"/>
      <c r="S218" s="169">
        <v>14.8</v>
      </c>
      <c r="T218" s="170"/>
      <c r="U218" s="171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</row>
    <row r="219" spans="1:46">
      <c r="A219" s="167"/>
      <c r="B219" s="55" t="s">
        <v>406</v>
      </c>
      <c r="C219" s="50">
        <v>1989</v>
      </c>
      <c r="D219" s="153"/>
      <c r="E219" s="153"/>
      <c r="F219" s="57" t="s">
        <v>18</v>
      </c>
      <c r="G219" s="153"/>
      <c r="H219" s="153"/>
      <c r="I219" s="168" t="s">
        <v>443</v>
      </c>
      <c r="J219" s="58" t="s">
        <v>611</v>
      </c>
      <c r="K219" s="153" t="s">
        <v>546</v>
      </c>
      <c r="L219" s="55" t="s">
        <v>432</v>
      </c>
      <c r="M219" s="168" t="s">
        <v>442</v>
      </c>
      <c r="N219" s="153" t="s">
        <v>438</v>
      </c>
      <c r="O219" s="153"/>
      <c r="P219" s="169">
        <v>0.78900000000000003</v>
      </c>
      <c r="Q219" s="169"/>
      <c r="R219" s="169"/>
      <c r="S219" s="169">
        <v>12.5</v>
      </c>
      <c r="T219" s="170"/>
      <c r="U219" s="171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</row>
    <row r="220" spans="1:46">
      <c r="A220" s="167"/>
      <c r="B220" s="55" t="s">
        <v>406</v>
      </c>
      <c r="C220" s="50">
        <v>1989</v>
      </c>
      <c r="D220" s="153"/>
      <c r="E220" s="153"/>
      <c r="F220" s="57" t="s">
        <v>18</v>
      </c>
      <c r="G220" s="153"/>
      <c r="H220" s="153"/>
      <c r="I220" s="168" t="s">
        <v>443</v>
      </c>
      <c r="J220" s="58" t="s">
        <v>611</v>
      </c>
      <c r="K220" s="153" t="s">
        <v>546</v>
      </c>
      <c r="L220" s="55" t="s">
        <v>432</v>
      </c>
      <c r="M220" s="168" t="s">
        <v>442</v>
      </c>
      <c r="N220" s="153" t="s">
        <v>439</v>
      </c>
      <c r="O220" s="153"/>
      <c r="P220" s="169">
        <v>0.77500000000000002</v>
      </c>
      <c r="Q220" s="169"/>
      <c r="R220" s="169"/>
      <c r="S220" s="169">
        <v>14</v>
      </c>
      <c r="T220" s="170"/>
      <c r="U220" s="171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</row>
    <row r="221" spans="1:46">
      <c r="A221" s="167"/>
      <c r="B221" s="55" t="s">
        <v>406</v>
      </c>
      <c r="C221" s="50">
        <v>1989</v>
      </c>
      <c r="D221" s="153"/>
      <c r="E221" s="153"/>
      <c r="F221" s="57" t="s">
        <v>18</v>
      </c>
      <c r="G221" s="153"/>
      <c r="H221" s="153"/>
      <c r="I221" s="168" t="s">
        <v>443</v>
      </c>
      <c r="J221" s="58" t="s">
        <v>611</v>
      </c>
      <c r="K221" s="153" t="s">
        <v>546</v>
      </c>
      <c r="L221" s="55" t="s">
        <v>432</v>
      </c>
      <c r="M221" s="168" t="s">
        <v>442</v>
      </c>
      <c r="N221" s="153" t="s">
        <v>440</v>
      </c>
      <c r="O221" s="153"/>
      <c r="P221" s="169">
        <v>0.73</v>
      </c>
      <c r="Q221" s="169"/>
      <c r="R221" s="169"/>
      <c r="S221" s="169">
        <v>8.9</v>
      </c>
      <c r="T221" s="170"/>
      <c r="U221" s="171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</row>
    <row r="222" spans="1:46">
      <c r="A222" s="167"/>
      <c r="B222" s="55" t="s">
        <v>406</v>
      </c>
      <c r="C222" s="50">
        <v>1989</v>
      </c>
      <c r="D222" s="153"/>
      <c r="E222" s="153"/>
      <c r="F222" s="57" t="s">
        <v>18</v>
      </c>
      <c r="G222" s="153"/>
      <c r="H222" s="153"/>
      <c r="I222" s="168" t="s">
        <v>443</v>
      </c>
      <c r="J222" s="58" t="s">
        <v>611</v>
      </c>
      <c r="K222" s="153" t="s">
        <v>546</v>
      </c>
      <c r="L222" s="55" t="s">
        <v>432</v>
      </c>
      <c r="M222" s="168" t="s">
        <v>442</v>
      </c>
      <c r="N222" s="153" t="s">
        <v>441</v>
      </c>
      <c r="O222" s="153"/>
      <c r="P222" s="169">
        <v>0.72899999999999998</v>
      </c>
      <c r="Q222" s="169"/>
      <c r="R222" s="169"/>
      <c r="S222" s="169">
        <v>11.1</v>
      </c>
      <c r="T222" s="170"/>
      <c r="U222" s="171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</row>
    <row r="223" spans="1:46">
      <c r="A223" s="167"/>
      <c r="B223" s="55" t="s">
        <v>406</v>
      </c>
      <c r="C223" s="50">
        <v>1989</v>
      </c>
      <c r="D223" s="153"/>
      <c r="E223" s="153"/>
      <c r="F223" s="57" t="s">
        <v>18</v>
      </c>
      <c r="G223" s="153"/>
      <c r="H223" s="153"/>
      <c r="I223" s="168" t="s">
        <v>443</v>
      </c>
      <c r="J223" s="58" t="s">
        <v>611</v>
      </c>
      <c r="K223" s="153" t="s">
        <v>546</v>
      </c>
      <c r="L223" s="55" t="s">
        <v>432</v>
      </c>
      <c r="M223" s="168" t="s">
        <v>442</v>
      </c>
      <c r="N223" s="153" t="s">
        <v>433</v>
      </c>
      <c r="O223" s="153"/>
      <c r="P223" s="169">
        <v>0.83</v>
      </c>
      <c r="Q223" s="169"/>
      <c r="R223" s="169"/>
      <c r="S223" s="169"/>
      <c r="T223" s="170">
        <v>16</v>
      </c>
      <c r="U223" s="171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</row>
    <row r="224" spans="1:46">
      <c r="A224" s="167"/>
      <c r="B224" s="55" t="s">
        <v>406</v>
      </c>
      <c r="C224" s="50">
        <v>1989</v>
      </c>
      <c r="D224" s="153"/>
      <c r="E224" s="153"/>
      <c r="F224" s="57" t="s">
        <v>18</v>
      </c>
      <c r="G224" s="153"/>
      <c r="H224" s="153"/>
      <c r="I224" s="168" t="s">
        <v>443</v>
      </c>
      <c r="J224" s="58" t="s">
        <v>611</v>
      </c>
      <c r="K224" s="153" t="s">
        <v>546</v>
      </c>
      <c r="L224" s="55" t="s">
        <v>432</v>
      </c>
      <c r="M224" s="168" t="s">
        <v>442</v>
      </c>
      <c r="N224" s="153" t="s">
        <v>434</v>
      </c>
      <c r="O224" s="153"/>
      <c r="P224" s="169">
        <v>0.81299999999999994</v>
      </c>
      <c r="Q224" s="169"/>
      <c r="R224" s="169"/>
      <c r="S224" s="169"/>
      <c r="T224" s="170">
        <v>15</v>
      </c>
      <c r="U224" s="171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</row>
    <row r="225" spans="1:46">
      <c r="A225" s="167"/>
      <c r="B225" s="55" t="s">
        <v>406</v>
      </c>
      <c r="C225" s="50">
        <v>1989</v>
      </c>
      <c r="D225" s="153"/>
      <c r="E225" s="153"/>
      <c r="F225" s="57" t="s">
        <v>18</v>
      </c>
      <c r="G225" s="153"/>
      <c r="H225" s="153"/>
      <c r="I225" s="168" t="s">
        <v>443</v>
      </c>
      <c r="J225" s="58" t="s">
        <v>611</v>
      </c>
      <c r="K225" s="153" t="s">
        <v>546</v>
      </c>
      <c r="L225" s="55" t="s">
        <v>432</v>
      </c>
      <c r="M225" s="168" t="s">
        <v>442</v>
      </c>
      <c r="N225" s="183" t="s">
        <v>435</v>
      </c>
      <c r="O225" s="153"/>
      <c r="P225" s="169">
        <v>0.81599999999999995</v>
      </c>
      <c r="Q225" s="169"/>
      <c r="R225" s="169"/>
      <c r="S225" s="169"/>
      <c r="T225" s="170">
        <v>13</v>
      </c>
      <c r="U225" s="171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</row>
    <row r="226" spans="1:46">
      <c r="A226" s="167"/>
      <c r="B226" s="55" t="s">
        <v>406</v>
      </c>
      <c r="C226" s="50">
        <v>1989</v>
      </c>
      <c r="D226" s="153"/>
      <c r="E226" s="153"/>
      <c r="F226" s="57" t="s">
        <v>18</v>
      </c>
      <c r="G226" s="153"/>
      <c r="H226" s="153"/>
      <c r="I226" s="168" t="s">
        <v>443</v>
      </c>
      <c r="J226" s="58" t="s">
        <v>611</v>
      </c>
      <c r="K226" s="153" t="s">
        <v>546</v>
      </c>
      <c r="L226" s="55" t="s">
        <v>432</v>
      </c>
      <c r="M226" s="168" t="s">
        <v>442</v>
      </c>
      <c r="N226" s="153" t="s">
        <v>436</v>
      </c>
      <c r="O226" s="153"/>
      <c r="P226" s="169">
        <v>0.85</v>
      </c>
      <c r="Q226" s="169"/>
      <c r="R226" s="169"/>
      <c r="S226" s="169"/>
      <c r="T226" s="170">
        <v>9</v>
      </c>
      <c r="U226" s="171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</row>
    <row r="227" spans="1:46">
      <c r="A227" s="167"/>
      <c r="B227" s="55" t="s">
        <v>406</v>
      </c>
      <c r="C227" s="50">
        <v>1989</v>
      </c>
      <c r="D227" s="153"/>
      <c r="E227" s="153"/>
      <c r="F227" s="57" t="s">
        <v>18</v>
      </c>
      <c r="G227" s="153"/>
      <c r="H227" s="153"/>
      <c r="I227" s="168" t="s">
        <v>443</v>
      </c>
      <c r="J227" s="58" t="s">
        <v>611</v>
      </c>
      <c r="K227" s="153" t="s">
        <v>546</v>
      </c>
      <c r="L227" s="55" t="s">
        <v>432</v>
      </c>
      <c r="M227" s="168" t="s">
        <v>442</v>
      </c>
      <c r="N227" s="153" t="s">
        <v>437</v>
      </c>
      <c r="O227" s="153"/>
      <c r="P227" s="169">
        <v>0.80500000000000005</v>
      </c>
      <c r="Q227" s="169"/>
      <c r="R227" s="169"/>
      <c r="S227" s="169"/>
      <c r="T227" s="170">
        <v>13</v>
      </c>
      <c r="U227" s="171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</row>
    <row r="228" spans="1:46">
      <c r="A228" s="167"/>
      <c r="B228" s="55" t="s">
        <v>406</v>
      </c>
      <c r="C228" s="50">
        <v>1989</v>
      </c>
      <c r="D228" s="153"/>
      <c r="E228" s="153"/>
      <c r="F228" s="57" t="s">
        <v>18</v>
      </c>
      <c r="G228" s="153"/>
      <c r="H228" s="153"/>
      <c r="I228" s="168" t="s">
        <v>443</v>
      </c>
      <c r="J228" s="58" t="s">
        <v>611</v>
      </c>
      <c r="K228" s="153" t="s">
        <v>546</v>
      </c>
      <c r="L228" s="55" t="s">
        <v>432</v>
      </c>
      <c r="M228" s="168" t="s">
        <v>442</v>
      </c>
      <c r="N228" s="153" t="s">
        <v>438</v>
      </c>
      <c r="O228" s="153"/>
      <c r="P228" s="169">
        <v>0.84099999999999997</v>
      </c>
      <c r="Q228" s="169"/>
      <c r="R228" s="169"/>
      <c r="S228" s="169"/>
      <c r="T228" s="170">
        <v>10</v>
      </c>
      <c r="U228" s="171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</row>
    <row r="229" spans="1:46">
      <c r="A229" s="167"/>
      <c r="B229" s="55" t="s">
        <v>406</v>
      </c>
      <c r="C229" s="50">
        <v>1989</v>
      </c>
      <c r="D229" s="153"/>
      <c r="E229" s="153"/>
      <c r="F229" s="57" t="s">
        <v>18</v>
      </c>
      <c r="G229" s="153"/>
      <c r="H229" s="153"/>
      <c r="I229" s="168" t="s">
        <v>443</v>
      </c>
      <c r="J229" s="58" t="s">
        <v>611</v>
      </c>
      <c r="K229" s="153" t="s">
        <v>546</v>
      </c>
      <c r="L229" s="55" t="s">
        <v>432</v>
      </c>
      <c r="M229" s="168" t="s">
        <v>442</v>
      </c>
      <c r="N229" s="153" t="s">
        <v>439</v>
      </c>
      <c r="O229" s="153"/>
      <c r="P229" s="169">
        <v>0.82199999999999995</v>
      </c>
      <c r="Q229" s="169"/>
      <c r="R229" s="169"/>
      <c r="S229" s="169"/>
      <c r="T229" s="170">
        <v>11</v>
      </c>
      <c r="U229" s="171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</row>
    <row r="230" spans="1:46">
      <c r="A230" s="167"/>
      <c r="B230" s="55" t="s">
        <v>406</v>
      </c>
      <c r="C230" s="50">
        <v>1989</v>
      </c>
      <c r="D230" s="153"/>
      <c r="E230" s="153"/>
      <c r="F230" s="57" t="s">
        <v>18</v>
      </c>
      <c r="G230" s="153"/>
      <c r="H230" s="153"/>
      <c r="I230" s="168" t="s">
        <v>443</v>
      </c>
      <c r="J230" s="58" t="s">
        <v>611</v>
      </c>
      <c r="K230" s="153" t="s">
        <v>546</v>
      </c>
      <c r="L230" s="55" t="s">
        <v>432</v>
      </c>
      <c r="M230" s="168" t="s">
        <v>442</v>
      </c>
      <c r="N230" s="153" t="s">
        <v>440</v>
      </c>
      <c r="O230" s="153"/>
      <c r="P230" s="169">
        <v>0.93500000000000005</v>
      </c>
      <c r="Q230" s="169"/>
      <c r="R230" s="169"/>
      <c r="S230" s="169"/>
      <c r="T230" s="170">
        <v>4</v>
      </c>
      <c r="U230" s="171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</row>
    <row r="231" spans="1:46">
      <c r="A231" s="167"/>
      <c r="B231" s="55" t="s">
        <v>406</v>
      </c>
      <c r="C231" s="50">
        <v>1989</v>
      </c>
      <c r="D231" s="153"/>
      <c r="E231" s="153"/>
      <c r="F231" s="57" t="s">
        <v>18</v>
      </c>
      <c r="G231" s="153"/>
      <c r="H231" s="153"/>
      <c r="I231" s="168" t="s">
        <v>443</v>
      </c>
      <c r="J231" s="58" t="s">
        <v>611</v>
      </c>
      <c r="K231" s="153" t="s">
        <v>546</v>
      </c>
      <c r="L231" s="55" t="s">
        <v>432</v>
      </c>
      <c r="M231" s="168" t="s">
        <v>442</v>
      </c>
      <c r="N231" s="153" t="s">
        <v>441</v>
      </c>
      <c r="O231" s="153"/>
      <c r="P231" s="169">
        <v>0.84599999999999997</v>
      </c>
      <c r="Q231" s="169"/>
      <c r="R231" s="169"/>
      <c r="S231" s="169"/>
      <c r="T231" s="170">
        <v>7</v>
      </c>
      <c r="U231" s="171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</row>
    <row r="232" spans="1:46">
      <c r="A232" s="167"/>
      <c r="B232" s="55" t="s">
        <v>406</v>
      </c>
      <c r="C232" s="50">
        <v>1989</v>
      </c>
      <c r="D232" s="153"/>
      <c r="E232" s="153"/>
      <c r="F232" s="57" t="s">
        <v>18</v>
      </c>
      <c r="G232" s="153"/>
      <c r="H232" s="153" t="s">
        <v>460</v>
      </c>
      <c r="I232" s="168" t="s">
        <v>20</v>
      </c>
      <c r="J232" s="153" t="s">
        <v>613</v>
      </c>
      <c r="K232" s="153" t="s">
        <v>547</v>
      </c>
      <c r="L232" s="55" t="s">
        <v>432</v>
      </c>
      <c r="M232" s="153"/>
      <c r="N232" s="153" t="s">
        <v>445</v>
      </c>
      <c r="O232" s="153"/>
      <c r="P232" s="169">
        <v>0.94299999999999995</v>
      </c>
      <c r="Q232" s="169"/>
      <c r="R232" s="169">
        <v>3.8</v>
      </c>
      <c r="S232" s="169"/>
      <c r="T232" s="170"/>
      <c r="U232" s="171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</row>
    <row r="233" spans="1:46">
      <c r="A233" s="167"/>
      <c r="B233" s="55" t="s">
        <v>406</v>
      </c>
      <c r="C233" s="50">
        <v>1989</v>
      </c>
      <c r="D233" s="153"/>
      <c r="E233" s="153"/>
      <c r="F233" s="57" t="s">
        <v>18</v>
      </c>
      <c r="G233" s="153"/>
      <c r="H233" s="153" t="s">
        <v>460</v>
      </c>
      <c r="I233" s="168" t="s">
        <v>20</v>
      </c>
      <c r="J233" s="153" t="s">
        <v>613</v>
      </c>
      <c r="K233" s="153" t="s">
        <v>547</v>
      </c>
      <c r="L233" s="55" t="s">
        <v>432</v>
      </c>
      <c r="M233" s="153"/>
      <c r="N233" s="153" t="s">
        <v>446</v>
      </c>
      <c r="O233" s="153"/>
      <c r="P233" s="169">
        <v>0.90900000000000003</v>
      </c>
      <c r="Q233" s="169"/>
      <c r="R233" s="169">
        <v>8.9</v>
      </c>
      <c r="S233" s="169"/>
      <c r="T233" s="170"/>
    </row>
    <row r="234" spans="1:46">
      <c r="A234" s="167"/>
      <c r="B234" s="55" t="s">
        <v>406</v>
      </c>
      <c r="C234" s="50">
        <v>1989</v>
      </c>
      <c r="D234" s="153"/>
      <c r="E234" s="153"/>
      <c r="F234" s="57" t="s">
        <v>18</v>
      </c>
      <c r="G234" s="153"/>
      <c r="H234" s="153" t="s">
        <v>461</v>
      </c>
      <c r="I234" s="168" t="s">
        <v>459</v>
      </c>
      <c r="J234" s="153" t="s">
        <v>613</v>
      </c>
      <c r="K234" s="153" t="s">
        <v>547</v>
      </c>
      <c r="L234" s="55" t="s">
        <v>432</v>
      </c>
      <c r="M234" s="168"/>
      <c r="N234" s="153" t="s">
        <v>447</v>
      </c>
      <c r="O234" s="153"/>
      <c r="P234" s="169">
        <v>0.94599999999999995</v>
      </c>
      <c r="Q234" s="169"/>
      <c r="R234" s="169">
        <v>4</v>
      </c>
      <c r="S234" s="169"/>
      <c r="T234" s="170"/>
      <c r="U234" s="171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</row>
    <row r="235" spans="1:46">
      <c r="A235" s="167"/>
      <c r="B235" s="55" t="s">
        <v>406</v>
      </c>
      <c r="C235" s="50">
        <v>1989</v>
      </c>
      <c r="D235" s="153"/>
      <c r="E235" s="153"/>
      <c r="F235" s="57" t="s">
        <v>18</v>
      </c>
      <c r="G235" s="153"/>
      <c r="H235" s="153" t="s">
        <v>460</v>
      </c>
      <c r="I235" s="168" t="s">
        <v>20</v>
      </c>
      <c r="J235" s="153" t="s">
        <v>613</v>
      </c>
      <c r="K235" s="153" t="s">
        <v>547</v>
      </c>
      <c r="L235" s="55" t="s">
        <v>432</v>
      </c>
      <c r="M235" s="168"/>
      <c r="N235" s="153" t="s">
        <v>448</v>
      </c>
      <c r="O235" s="153"/>
      <c r="P235" s="169">
        <v>0.94</v>
      </c>
      <c r="Q235" s="169"/>
      <c r="R235" s="169">
        <v>1.1000000000000001</v>
      </c>
      <c r="S235" s="169"/>
      <c r="T235" s="170"/>
      <c r="U235" s="171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</row>
    <row r="236" spans="1:46">
      <c r="A236" s="167"/>
      <c r="B236" s="55" t="s">
        <v>406</v>
      </c>
      <c r="C236" s="50">
        <v>1989</v>
      </c>
      <c r="D236" s="153"/>
      <c r="E236" s="153"/>
      <c r="F236" s="57" t="s">
        <v>18</v>
      </c>
      <c r="G236" s="153"/>
      <c r="H236" s="153" t="s">
        <v>460</v>
      </c>
      <c r="I236" s="168" t="s">
        <v>20</v>
      </c>
      <c r="J236" s="153" t="s">
        <v>613</v>
      </c>
      <c r="K236" s="153" t="s">
        <v>547</v>
      </c>
      <c r="L236" s="55" t="s">
        <v>432</v>
      </c>
      <c r="M236" s="168"/>
      <c r="N236" s="153" t="s">
        <v>449</v>
      </c>
      <c r="O236" s="153"/>
      <c r="P236" s="169">
        <v>0.91200000000000003</v>
      </c>
      <c r="Q236" s="169"/>
      <c r="R236" s="169">
        <v>6.1</v>
      </c>
      <c r="S236" s="169"/>
      <c r="T236" s="170"/>
      <c r="U236" s="171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</row>
    <row r="237" spans="1:46">
      <c r="A237" s="167"/>
      <c r="B237" s="55" t="s">
        <v>406</v>
      </c>
      <c r="C237" s="50">
        <v>1989</v>
      </c>
      <c r="D237" s="153"/>
      <c r="E237" s="153"/>
      <c r="F237" s="57" t="s">
        <v>18</v>
      </c>
      <c r="G237" s="153"/>
      <c r="H237" s="153" t="s">
        <v>460</v>
      </c>
      <c r="I237" s="168" t="s">
        <v>20</v>
      </c>
      <c r="J237" s="153" t="s">
        <v>613</v>
      </c>
      <c r="K237" s="153" t="s">
        <v>547</v>
      </c>
      <c r="L237" s="55" t="s">
        <v>432</v>
      </c>
      <c r="M237" s="168"/>
      <c r="N237" s="153" t="s">
        <v>450</v>
      </c>
      <c r="O237" s="153"/>
      <c r="P237" s="169">
        <v>0.88700000000000001</v>
      </c>
      <c r="Q237" s="169"/>
      <c r="R237" s="169">
        <v>13</v>
      </c>
      <c r="S237" s="169"/>
      <c r="T237" s="170"/>
      <c r="U237" s="171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</row>
    <row r="238" spans="1:46">
      <c r="A238" s="167"/>
      <c r="B238" s="55" t="s">
        <v>406</v>
      </c>
      <c r="C238" s="50">
        <v>1989</v>
      </c>
      <c r="D238" s="153"/>
      <c r="E238" s="153"/>
      <c r="F238" s="57" t="s">
        <v>18</v>
      </c>
      <c r="G238" s="153"/>
      <c r="H238" s="153" t="s">
        <v>460</v>
      </c>
      <c r="I238" s="168" t="s">
        <v>20</v>
      </c>
      <c r="J238" s="153" t="s">
        <v>613</v>
      </c>
      <c r="K238" s="153" t="s">
        <v>547</v>
      </c>
      <c r="L238" s="55" t="s">
        <v>432</v>
      </c>
      <c r="M238" s="168"/>
      <c r="N238" s="153" t="s">
        <v>451</v>
      </c>
      <c r="O238" s="153"/>
      <c r="P238" s="169">
        <v>0.91900000000000004</v>
      </c>
      <c r="Q238" s="169"/>
      <c r="R238" s="169"/>
      <c r="S238" s="169"/>
      <c r="T238" s="170"/>
      <c r="U238" s="171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</row>
    <row r="239" spans="1:46">
      <c r="A239" s="167"/>
      <c r="B239" s="55" t="s">
        <v>406</v>
      </c>
      <c r="C239" s="50">
        <v>1989</v>
      </c>
      <c r="D239" s="153"/>
      <c r="E239" s="153"/>
      <c r="F239" s="57" t="s">
        <v>18</v>
      </c>
      <c r="G239" s="153"/>
      <c r="H239" s="153" t="s">
        <v>460</v>
      </c>
      <c r="I239" s="168" t="s">
        <v>20</v>
      </c>
      <c r="J239" s="153" t="s">
        <v>613</v>
      </c>
      <c r="K239" s="153" t="s">
        <v>547</v>
      </c>
      <c r="L239" s="55" t="s">
        <v>432</v>
      </c>
      <c r="M239" s="168"/>
      <c r="N239" s="153" t="s">
        <v>452</v>
      </c>
      <c r="O239" s="153"/>
      <c r="P239" s="169">
        <v>0.93200000000000005</v>
      </c>
      <c r="Q239" s="169"/>
      <c r="R239" s="169"/>
      <c r="S239" s="169"/>
      <c r="T239" s="170"/>
      <c r="U239" s="171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</row>
    <row r="240" spans="1:46">
      <c r="A240" s="167"/>
      <c r="B240" s="55" t="s">
        <v>406</v>
      </c>
      <c r="C240" s="50">
        <v>1989</v>
      </c>
      <c r="D240" s="153"/>
      <c r="E240" s="153"/>
      <c r="F240" s="57" t="s">
        <v>18</v>
      </c>
      <c r="G240" s="153"/>
      <c r="H240" s="153" t="s">
        <v>460</v>
      </c>
      <c r="I240" s="168" t="s">
        <v>20</v>
      </c>
      <c r="J240" s="153" t="s">
        <v>613</v>
      </c>
      <c r="K240" s="153" t="s">
        <v>547</v>
      </c>
      <c r="L240" s="55" t="s">
        <v>432</v>
      </c>
      <c r="M240" s="168"/>
      <c r="N240" s="153" t="s">
        <v>445</v>
      </c>
      <c r="O240" s="153"/>
      <c r="P240" s="169">
        <v>0.79900000000000004</v>
      </c>
      <c r="Q240" s="169"/>
      <c r="R240" s="169"/>
      <c r="S240" s="169">
        <v>10.3</v>
      </c>
      <c r="T240" s="170"/>
      <c r="U240" s="171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</row>
    <row r="241" spans="1:46">
      <c r="A241" s="167"/>
      <c r="B241" s="55" t="s">
        <v>406</v>
      </c>
      <c r="C241" s="50">
        <v>1989</v>
      </c>
      <c r="D241" s="153"/>
      <c r="E241" s="153"/>
      <c r="F241" s="57" t="s">
        <v>18</v>
      </c>
      <c r="G241" s="153"/>
      <c r="H241" s="153" t="s">
        <v>460</v>
      </c>
      <c r="I241" s="168" t="s">
        <v>20</v>
      </c>
      <c r="J241" s="153" t="s">
        <v>613</v>
      </c>
      <c r="K241" s="153" t="s">
        <v>547</v>
      </c>
      <c r="L241" s="55" t="s">
        <v>432</v>
      </c>
      <c r="M241" s="168"/>
      <c r="N241" s="153" t="s">
        <v>446</v>
      </c>
      <c r="O241" s="153"/>
      <c r="P241" s="169">
        <v>0.81100000000000005</v>
      </c>
      <c r="Q241" s="169"/>
      <c r="R241" s="169"/>
      <c r="S241" s="169">
        <v>10.6</v>
      </c>
      <c r="T241" s="170"/>
      <c r="U241" s="171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</row>
    <row r="242" spans="1:46">
      <c r="A242" s="167"/>
      <c r="B242" s="55" t="s">
        <v>406</v>
      </c>
      <c r="C242" s="50">
        <v>1989</v>
      </c>
      <c r="D242" s="153"/>
      <c r="E242" s="153"/>
      <c r="F242" s="57" t="s">
        <v>18</v>
      </c>
      <c r="G242" s="153"/>
      <c r="H242" s="153" t="s">
        <v>461</v>
      </c>
      <c r="I242" s="168" t="s">
        <v>459</v>
      </c>
      <c r="J242" s="153" t="s">
        <v>613</v>
      </c>
      <c r="K242" s="153" t="s">
        <v>547</v>
      </c>
      <c r="L242" s="55" t="s">
        <v>432</v>
      </c>
      <c r="M242" s="168"/>
      <c r="N242" s="153" t="s">
        <v>447</v>
      </c>
      <c r="O242" s="153"/>
      <c r="P242" s="169">
        <v>0.8</v>
      </c>
      <c r="Q242" s="169"/>
      <c r="R242" s="169"/>
      <c r="S242" s="169">
        <v>14</v>
      </c>
      <c r="T242" s="170"/>
      <c r="U242" s="171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</row>
    <row r="243" spans="1:46">
      <c r="A243" s="167"/>
      <c r="B243" s="55" t="s">
        <v>406</v>
      </c>
      <c r="C243" s="50">
        <v>1989</v>
      </c>
      <c r="D243" s="153"/>
      <c r="E243" s="153"/>
      <c r="F243" s="57" t="s">
        <v>18</v>
      </c>
      <c r="G243" s="153"/>
      <c r="H243" s="153" t="s">
        <v>460</v>
      </c>
      <c r="I243" s="168" t="s">
        <v>20</v>
      </c>
      <c r="J243" s="153" t="s">
        <v>613</v>
      </c>
      <c r="K243" s="153" t="s">
        <v>547</v>
      </c>
      <c r="L243" s="55" t="s">
        <v>432</v>
      </c>
      <c r="M243" s="168"/>
      <c r="N243" s="153" t="s">
        <v>448</v>
      </c>
      <c r="O243" s="153"/>
      <c r="P243" s="169">
        <v>0.8</v>
      </c>
      <c r="Q243" s="169"/>
      <c r="R243" s="169"/>
      <c r="S243" s="169">
        <v>12</v>
      </c>
      <c r="T243" s="170"/>
      <c r="U243" s="171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</row>
    <row r="244" spans="1:46">
      <c r="A244" s="167"/>
      <c r="B244" s="55" t="s">
        <v>406</v>
      </c>
      <c r="C244" s="50">
        <v>1989</v>
      </c>
      <c r="D244" s="153"/>
      <c r="E244" s="153"/>
      <c r="F244" s="57" t="s">
        <v>18</v>
      </c>
      <c r="G244" s="153"/>
      <c r="H244" s="153" t="s">
        <v>460</v>
      </c>
      <c r="I244" s="168" t="s">
        <v>20</v>
      </c>
      <c r="J244" s="153" t="s">
        <v>613</v>
      </c>
      <c r="K244" s="153" t="s">
        <v>547</v>
      </c>
      <c r="L244" s="55" t="s">
        <v>432</v>
      </c>
      <c r="M244" s="168"/>
      <c r="N244" s="153" t="s">
        <v>449</v>
      </c>
      <c r="O244" s="153"/>
      <c r="P244" s="169">
        <v>0.81200000000000006</v>
      </c>
      <c r="Q244" s="169"/>
      <c r="R244" s="169"/>
      <c r="S244" s="169">
        <v>15.6</v>
      </c>
      <c r="T244" s="170"/>
      <c r="U244" s="171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</row>
    <row r="245" spans="1:46">
      <c r="A245" s="167"/>
      <c r="B245" s="55" t="s">
        <v>406</v>
      </c>
      <c r="C245" s="50">
        <v>1989</v>
      </c>
      <c r="D245" s="153"/>
      <c r="E245" s="153"/>
      <c r="F245" s="57" t="s">
        <v>18</v>
      </c>
      <c r="G245" s="153"/>
      <c r="H245" s="153" t="s">
        <v>460</v>
      </c>
      <c r="I245" s="168" t="s">
        <v>20</v>
      </c>
      <c r="J245" s="153" t="s">
        <v>613</v>
      </c>
      <c r="K245" s="153" t="s">
        <v>547</v>
      </c>
      <c r="L245" s="55" t="s">
        <v>432</v>
      </c>
      <c r="M245" s="168"/>
      <c r="N245" s="153" t="s">
        <v>450</v>
      </c>
      <c r="O245" s="153"/>
      <c r="P245" s="174">
        <v>0.59899999999999998</v>
      </c>
      <c r="Q245" s="169"/>
      <c r="R245" s="169"/>
      <c r="S245" s="174">
        <v>33.700000000000003</v>
      </c>
      <c r="T245" s="170"/>
      <c r="U245" s="171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</row>
    <row r="246" spans="1:46">
      <c r="A246" s="167"/>
      <c r="B246" s="55" t="s">
        <v>406</v>
      </c>
      <c r="C246" s="50">
        <v>1989</v>
      </c>
      <c r="D246" s="153"/>
      <c r="E246" s="153"/>
      <c r="F246" s="57" t="s">
        <v>18</v>
      </c>
      <c r="G246" s="153"/>
      <c r="H246" s="153" t="s">
        <v>460</v>
      </c>
      <c r="I246" s="168" t="s">
        <v>20</v>
      </c>
      <c r="J246" s="153" t="s">
        <v>613</v>
      </c>
      <c r="K246" s="153" t="s">
        <v>547</v>
      </c>
      <c r="L246" s="55" t="s">
        <v>432</v>
      </c>
      <c r="M246" s="168"/>
      <c r="N246" s="153" t="s">
        <v>451</v>
      </c>
      <c r="O246" s="153"/>
      <c r="P246" s="169">
        <v>0.79900000000000004</v>
      </c>
      <c r="Q246" s="169"/>
      <c r="R246" s="169"/>
      <c r="S246" s="169">
        <v>8.8000000000000007</v>
      </c>
      <c r="T246" s="170"/>
      <c r="U246" s="171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</row>
    <row r="247" spans="1:46">
      <c r="A247" s="167"/>
      <c r="B247" s="55" t="s">
        <v>406</v>
      </c>
      <c r="C247" s="50">
        <v>1989</v>
      </c>
      <c r="D247" s="153"/>
      <c r="E247" s="153"/>
      <c r="F247" s="57" t="s">
        <v>18</v>
      </c>
      <c r="G247" s="153"/>
      <c r="H247" s="153" t="s">
        <v>460</v>
      </c>
      <c r="I247" s="168" t="s">
        <v>20</v>
      </c>
      <c r="J247" s="153" t="s">
        <v>613</v>
      </c>
      <c r="K247" s="153" t="s">
        <v>547</v>
      </c>
      <c r="L247" s="55" t="s">
        <v>432</v>
      </c>
      <c r="M247" s="168"/>
      <c r="N247" s="153" t="s">
        <v>452</v>
      </c>
      <c r="O247" s="153"/>
      <c r="P247" s="169">
        <v>0.79500000000000004</v>
      </c>
      <c r="Q247" s="169"/>
      <c r="R247" s="169"/>
      <c r="S247" s="169">
        <v>10.8</v>
      </c>
      <c r="T247" s="170"/>
      <c r="U247" s="171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</row>
    <row r="248" spans="1:46">
      <c r="A248" s="167"/>
      <c r="B248" s="55" t="s">
        <v>406</v>
      </c>
      <c r="C248" s="50">
        <v>1989</v>
      </c>
      <c r="D248" s="153"/>
      <c r="E248" s="153"/>
      <c r="F248" s="57" t="s">
        <v>18</v>
      </c>
      <c r="G248" s="153"/>
      <c r="H248" s="153" t="s">
        <v>460</v>
      </c>
      <c r="I248" s="168" t="s">
        <v>20</v>
      </c>
      <c r="J248" s="153" t="s">
        <v>613</v>
      </c>
      <c r="K248" s="153" t="s">
        <v>547</v>
      </c>
      <c r="L248" s="55" t="s">
        <v>432</v>
      </c>
      <c r="M248" s="168"/>
      <c r="N248" s="153" t="s">
        <v>445</v>
      </c>
      <c r="O248" s="153"/>
      <c r="P248" s="169">
        <v>0.81599999999999995</v>
      </c>
      <c r="Q248" s="169"/>
      <c r="R248" s="169"/>
      <c r="S248" s="169"/>
      <c r="T248" s="170">
        <v>9.5</v>
      </c>
      <c r="U248" s="171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</row>
    <row r="249" spans="1:46">
      <c r="A249" s="167"/>
      <c r="B249" s="55" t="s">
        <v>406</v>
      </c>
      <c r="C249" s="50">
        <v>1989</v>
      </c>
      <c r="D249" s="153"/>
      <c r="E249" s="153"/>
      <c r="F249" s="57" t="s">
        <v>18</v>
      </c>
      <c r="G249" s="153"/>
      <c r="H249" s="153" t="s">
        <v>460</v>
      </c>
      <c r="I249" s="168" t="s">
        <v>20</v>
      </c>
      <c r="J249" s="153" t="s">
        <v>613</v>
      </c>
      <c r="K249" s="153" t="s">
        <v>547</v>
      </c>
      <c r="L249" s="55" t="s">
        <v>432</v>
      </c>
      <c r="M249" s="168"/>
      <c r="N249" s="153" t="s">
        <v>446</v>
      </c>
      <c r="O249" s="153"/>
      <c r="P249" s="169">
        <v>0.81699999999999995</v>
      </c>
      <c r="Q249" s="169"/>
      <c r="R249" s="169"/>
      <c r="S249" s="169"/>
      <c r="T249" s="170">
        <v>10.5</v>
      </c>
      <c r="U249" s="171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</row>
    <row r="250" spans="1:46">
      <c r="A250" s="167"/>
      <c r="B250" s="55" t="s">
        <v>406</v>
      </c>
      <c r="C250" s="50">
        <v>1989</v>
      </c>
      <c r="D250" s="153"/>
      <c r="E250" s="153"/>
      <c r="F250" s="57" t="s">
        <v>18</v>
      </c>
      <c r="G250" s="153"/>
      <c r="H250" s="153" t="s">
        <v>461</v>
      </c>
      <c r="I250" s="168" t="s">
        <v>459</v>
      </c>
      <c r="J250" s="153" t="s">
        <v>613</v>
      </c>
      <c r="K250" s="153" t="s">
        <v>547</v>
      </c>
      <c r="L250" s="55" t="s">
        <v>432</v>
      </c>
      <c r="M250" s="153"/>
      <c r="N250" s="153" t="s">
        <v>447</v>
      </c>
      <c r="O250" s="153"/>
      <c r="P250" s="169">
        <v>0.86399999999999999</v>
      </c>
      <c r="Q250" s="169"/>
      <c r="R250" s="169"/>
      <c r="S250" s="169"/>
      <c r="T250" s="170">
        <v>9.6</v>
      </c>
      <c r="U250" s="171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2"/>
      <c r="AT250" s="172"/>
    </row>
    <row r="251" spans="1:46">
      <c r="A251" s="167"/>
      <c r="B251" s="55" t="s">
        <v>406</v>
      </c>
      <c r="C251" s="50">
        <v>1989</v>
      </c>
      <c r="D251" s="153"/>
      <c r="E251" s="153"/>
      <c r="F251" s="57" t="s">
        <v>18</v>
      </c>
      <c r="G251" s="153"/>
      <c r="H251" s="153" t="s">
        <v>460</v>
      </c>
      <c r="I251" s="168" t="s">
        <v>20</v>
      </c>
      <c r="J251" s="153" t="s">
        <v>613</v>
      </c>
      <c r="K251" s="153" t="s">
        <v>547</v>
      </c>
      <c r="L251" s="55" t="s">
        <v>432</v>
      </c>
      <c r="M251" s="153"/>
      <c r="N251" s="153" t="s">
        <v>448</v>
      </c>
      <c r="O251" s="153"/>
      <c r="P251" s="169">
        <v>0.84099999999999997</v>
      </c>
      <c r="Q251" s="169"/>
      <c r="R251" s="169"/>
      <c r="S251" s="169"/>
      <c r="T251" s="170">
        <v>8.8000000000000007</v>
      </c>
    </row>
    <row r="252" spans="1:46">
      <c r="A252" s="167"/>
      <c r="B252" s="55" t="s">
        <v>406</v>
      </c>
      <c r="C252" s="50">
        <v>1989</v>
      </c>
      <c r="D252" s="153"/>
      <c r="E252" s="153"/>
      <c r="F252" s="57" t="s">
        <v>18</v>
      </c>
      <c r="G252" s="153"/>
      <c r="H252" s="153" t="s">
        <v>460</v>
      </c>
      <c r="I252" s="168" t="s">
        <v>20</v>
      </c>
      <c r="J252" s="153" t="s">
        <v>613</v>
      </c>
      <c r="K252" s="153" t="s">
        <v>547</v>
      </c>
      <c r="L252" s="55" t="s">
        <v>432</v>
      </c>
      <c r="M252" s="168"/>
      <c r="N252" s="153" t="s">
        <v>449</v>
      </c>
      <c r="O252" s="153"/>
      <c r="P252" s="169">
        <v>0.84</v>
      </c>
      <c r="Q252" s="169"/>
      <c r="R252" s="169"/>
      <c r="S252" s="169"/>
      <c r="T252" s="170">
        <v>13</v>
      </c>
      <c r="U252" s="171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2"/>
      <c r="AT252" s="172"/>
    </row>
    <row r="253" spans="1:46">
      <c r="A253" s="167"/>
      <c r="B253" s="55" t="s">
        <v>406</v>
      </c>
      <c r="C253" s="50">
        <v>1989</v>
      </c>
      <c r="D253" s="153"/>
      <c r="E253" s="153"/>
      <c r="F253" s="57" t="s">
        <v>18</v>
      </c>
      <c r="G253" s="153"/>
      <c r="H253" s="153" t="s">
        <v>460</v>
      </c>
      <c r="I253" s="168" t="s">
        <v>20</v>
      </c>
      <c r="J253" s="153" t="s">
        <v>613</v>
      </c>
      <c r="K253" s="153" t="s">
        <v>547</v>
      </c>
      <c r="L253" s="55" t="s">
        <v>432</v>
      </c>
      <c r="M253" s="168"/>
      <c r="N253" s="153" t="s">
        <v>450</v>
      </c>
      <c r="O253" s="153"/>
      <c r="P253" s="169">
        <v>0.81</v>
      </c>
      <c r="Q253" s="169"/>
      <c r="R253" s="169"/>
      <c r="S253" s="169"/>
      <c r="T253" s="170">
        <v>18.5</v>
      </c>
      <c r="U253" s="171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</row>
    <row r="254" spans="1:46">
      <c r="A254" s="167"/>
      <c r="B254" s="55" t="s">
        <v>406</v>
      </c>
      <c r="C254" s="50">
        <v>1989</v>
      </c>
      <c r="D254" s="153"/>
      <c r="E254" s="153"/>
      <c r="F254" s="57" t="s">
        <v>18</v>
      </c>
      <c r="G254" s="153"/>
      <c r="H254" s="153" t="s">
        <v>460</v>
      </c>
      <c r="I254" s="168" t="s">
        <v>20</v>
      </c>
      <c r="J254" s="153" t="s">
        <v>613</v>
      </c>
      <c r="K254" s="153" t="s">
        <v>547</v>
      </c>
      <c r="L254" s="55" t="s">
        <v>432</v>
      </c>
      <c r="M254" s="168"/>
      <c r="N254" s="153" t="s">
        <v>451</v>
      </c>
      <c r="O254" s="153"/>
      <c r="P254" s="169">
        <v>0.88100000000000001</v>
      </c>
      <c r="Q254" s="169"/>
      <c r="R254" s="169"/>
      <c r="S254" s="169"/>
      <c r="T254" s="170">
        <v>8.8000000000000007</v>
      </c>
      <c r="U254" s="171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</row>
    <row r="255" spans="1:46">
      <c r="A255" s="167"/>
      <c r="B255" s="55" t="s">
        <v>406</v>
      </c>
      <c r="C255" s="50">
        <v>1989</v>
      </c>
      <c r="D255" s="153"/>
      <c r="E255" s="153"/>
      <c r="F255" s="57" t="s">
        <v>18</v>
      </c>
      <c r="G255" s="153"/>
      <c r="H255" s="153" t="s">
        <v>460</v>
      </c>
      <c r="I255" s="168" t="s">
        <v>20</v>
      </c>
      <c r="J255" s="153" t="s">
        <v>613</v>
      </c>
      <c r="K255" s="153" t="s">
        <v>547</v>
      </c>
      <c r="L255" s="55" t="s">
        <v>432</v>
      </c>
      <c r="M255" s="168"/>
      <c r="N255" s="153" t="s">
        <v>452</v>
      </c>
      <c r="O255" s="153"/>
      <c r="P255" s="169">
        <v>0.82899999999999996</v>
      </c>
      <c r="Q255" s="169"/>
      <c r="R255" s="169"/>
      <c r="S255" s="169"/>
      <c r="T255" s="170">
        <v>10.8</v>
      </c>
      <c r="U255" s="171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</row>
    <row r="256" spans="1:46">
      <c r="A256" s="167"/>
      <c r="B256" s="55" t="s">
        <v>406</v>
      </c>
      <c r="C256" s="50">
        <v>1989</v>
      </c>
      <c r="D256" s="153"/>
      <c r="E256" s="153"/>
      <c r="F256" s="57" t="s">
        <v>18</v>
      </c>
      <c r="G256" s="153"/>
      <c r="H256" s="153" t="s">
        <v>463</v>
      </c>
      <c r="I256" s="168" t="s">
        <v>20</v>
      </c>
      <c r="J256" s="58" t="s">
        <v>612</v>
      </c>
      <c r="K256" s="153" t="s">
        <v>548</v>
      </c>
      <c r="L256" s="55" t="s">
        <v>432</v>
      </c>
      <c r="M256" s="168"/>
      <c r="N256" s="153" t="s">
        <v>453</v>
      </c>
      <c r="O256" s="153"/>
      <c r="P256" s="169">
        <v>0.91400000000000003</v>
      </c>
      <c r="Q256" s="169"/>
      <c r="R256" s="169">
        <v>7.1</v>
      </c>
      <c r="S256" s="169"/>
      <c r="T256" s="170"/>
      <c r="U256" s="171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</row>
    <row r="257" spans="1:46">
      <c r="A257" s="167"/>
      <c r="B257" s="55" t="s">
        <v>406</v>
      </c>
      <c r="C257" s="50">
        <v>1989</v>
      </c>
      <c r="D257" s="153"/>
      <c r="E257" s="153"/>
      <c r="F257" s="57" t="s">
        <v>18</v>
      </c>
      <c r="G257" s="153"/>
      <c r="H257" s="153" t="s">
        <v>462</v>
      </c>
      <c r="I257" s="168" t="s">
        <v>459</v>
      </c>
      <c r="J257" s="58" t="s">
        <v>612</v>
      </c>
      <c r="K257" s="153" t="s">
        <v>548</v>
      </c>
      <c r="L257" s="55" t="s">
        <v>432</v>
      </c>
      <c r="M257" s="168"/>
      <c r="N257" s="153" t="s">
        <v>454</v>
      </c>
      <c r="O257" s="153"/>
      <c r="P257" s="169">
        <v>0.92500000000000004</v>
      </c>
      <c r="Q257" s="169"/>
      <c r="R257" s="169">
        <v>6.3</v>
      </c>
      <c r="S257" s="169"/>
      <c r="T257" s="170"/>
      <c r="U257" s="171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</row>
    <row r="258" spans="1:46">
      <c r="A258" s="167"/>
      <c r="B258" s="55" t="s">
        <v>406</v>
      </c>
      <c r="C258" s="50">
        <v>1989</v>
      </c>
      <c r="D258" s="153"/>
      <c r="E258" s="153"/>
      <c r="F258" s="57" t="s">
        <v>18</v>
      </c>
      <c r="G258" s="153"/>
      <c r="H258" s="153" t="s">
        <v>462</v>
      </c>
      <c r="I258" s="168" t="s">
        <v>459</v>
      </c>
      <c r="J258" s="58" t="s">
        <v>612</v>
      </c>
      <c r="K258" s="153" t="s">
        <v>548</v>
      </c>
      <c r="L258" s="55" t="s">
        <v>432</v>
      </c>
      <c r="M258" s="168"/>
      <c r="N258" s="153" t="s">
        <v>455</v>
      </c>
      <c r="O258" s="153"/>
      <c r="P258" s="169">
        <v>0.94099999999999995</v>
      </c>
      <c r="Q258" s="169"/>
      <c r="R258" s="169">
        <v>1.6</v>
      </c>
      <c r="S258" s="169"/>
      <c r="T258" s="170"/>
      <c r="U258" s="171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</row>
    <row r="259" spans="1:46">
      <c r="A259" s="167"/>
      <c r="B259" s="55" t="s">
        <v>406</v>
      </c>
      <c r="C259" s="50">
        <v>1989</v>
      </c>
      <c r="D259" s="153"/>
      <c r="E259" s="153"/>
      <c r="F259" s="57" t="s">
        <v>18</v>
      </c>
      <c r="G259" s="153"/>
      <c r="H259" s="153" t="s">
        <v>463</v>
      </c>
      <c r="I259" s="168" t="s">
        <v>20</v>
      </c>
      <c r="J259" s="58" t="s">
        <v>612</v>
      </c>
      <c r="K259" s="153" t="s">
        <v>548</v>
      </c>
      <c r="L259" s="55" t="s">
        <v>432</v>
      </c>
      <c r="M259" s="168"/>
      <c r="N259" s="184" t="s">
        <v>453</v>
      </c>
      <c r="O259" s="153"/>
      <c r="P259" s="169">
        <v>0.75600000000000001</v>
      </c>
      <c r="Q259" s="169"/>
      <c r="R259" s="169"/>
      <c r="S259" s="169">
        <v>21.4</v>
      </c>
      <c r="T259" s="170"/>
      <c r="U259" s="171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</row>
    <row r="260" spans="1:46">
      <c r="A260" s="167"/>
      <c r="B260" s="55" t="s">
        <v>406</v>
      </c>
      <c r="C260" s="50">
        <v>1989</v>
      </c>
      <c r="D260" s="153"/>
      <c r="E260" s="153"/>
      <c r="F260" s="57" t="s">
        <v>18</v>
      </c>
      <c r="G260" s="153"/>
      <c r="H260" s="153" t="s">
        <v>462</v>
      </c>
      <c r="I260" s="168" t="s">
        <v>459</v>
      </c>
      <c r="J260" s="58" t="s">
        <v>612</v>
      </c>
      <c r="K260" s="153" t="s">
        <v>548</v>
      </c>
      <c r="L260" s="55" t="s">
        <v>432</v>
      </c>
      <c r="M260" s="153"/>
      <c r="N260" s="184" t="s">
        <v>454</v>
      </c>
      <c r="O260" s="153"/>
      <c r="P260" s="169">
        <v>0.84099999999999997</v>
      </c>
      <c r="Q260" s="169"/>
      <c r="R260" s="169"/>
      <c r="S260" s="169">
        <v>9.5</v>
      </c>
      <c r="T260" s="170"/>
      <c r="U260" s="171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</row>
    <row r="261" spans="1:46">
      <c r="A261" s="167"/>
      <c r="B261" s="55" t="s">
        <v>406</v>
      </c>
      <c r="C261" s="50">
        <v>1989</v>
      </c>
      <c r="D261" s="153"/>
      <c r="E261" s="153"/>
      <c r="F261" s="57" t="s">
        <v>18</v>
      </c>
      <c r="G261" s="153"/>
      <c r="H261" s="153" t="s">
        <v>462</v>
      </c>
      <c r="I261" s="168" t="s">
        <v>459</v>
      </c>
      <c r="J261" s="58" t="s">
        <v>612</v>
      </c>
      <c r="K261" s="153" t="s">
        <v>548</v>
      </c>
      <c r="L261" s="55" t="s">
        <v>432</v>
      </c>
      <c r="M261" s="168"/>
      <c r="N261" s="184" t="s">
        <v>455</v>
      </c>
      <c r="O261" s="153"/>
      <c r="P261" s="169">
        <v>0.83199999999999996</v>
      </c>
      <c r="Q261" s="169"/>
      <c r="R261" s="169"/>
      <c r="S261" s="169">
        <v>20.5</v>
      </c>
      <c r="T261" s="170"/>
      <c r="U261" s="171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</row>
    <row r="262" spans="1:46">
      <c r="A262" s="167"/>
      <c r="B262" s="55" t="s">
        <v>406</v>
      </c>
      <c r="C262" s="50">
        <v>1989</v>
      </c>
      <c r="D262" s="153"/>
      <c r="E262" s="153"/>
      <c r="F262" s="57" t="s">
        <v>18</v>
      </c>
      <c r="G262" s="153"/>
      <c r="H262" s="153" t="s">
        <v>463</v>
      </c>
      <c r="I262" s="168" t="s">
        <v>20</v>
      </c>
      <c r="J262" s="58" t="s">
        <v>612</v>
      </c>
      <c r="K262" s="153" t="s">
        <v>548</v>
      </c>
      <c r="L262" s="55" t="s">
        <v>432</v>
      </c>
      <c r="M262" s="168"/>
      <c r="N262" s="184" t="s">
        <v>453</v>
      </c>
      <c r="O262" s="153"/>
      <c r="P262" s="169">
        <v>0.84199999999999997</v>
      </c>
      <c r="Q262" s="169"/>
      <c r="R262" s="169"/>
      <c r="S262" s="169"/>
      <c r="T262" s="170">
        <v>13.6</v>
      </c>
      <c r="U262" s="171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</row>
    <row r="263" spans="1:46">
      <c r="A263" s="167"/>
      <c r="B263" s="55" t="s">
        <v>406</v>
      </c>
      <c r="C263" s="50">
        <v>1989</v>
      </c>
      <c r="D263" s="153"/>
      <c r="E263" s="153"/>
      <c r="F263" s="57" t="s">
        <v>18</v>
      </c>
      <c r="G263" s="153"/>
      <c r="H263" s="153" t="s">
        <v>462</v>
      </c>
      <c r="I263" s="168" t="s">
        <v>459</v>
      </c>
      <c r="J263" s="58" t="s">
        <v>612</v>
      </c>
      <c r="K263" s="153" t="s">
        <v>548</v>
      </c>
      <c r="L263" s="55" t="s">
        <v>432</v>
      </c>
      <c r="M263" s="168"/>
      <c r="N263" s="184" t="s">
        <v>454</v>
      </c>
      <c r="O263" s="153"/>
      <c r="P263" s="169">
        <v>0.89300000000000002</v>
      </c>
      <c r="Q263" s="169"/>
      <c r="R263" s="169"/>
      <c r="S263" s="169"/>
      <c r="T263" s="170">
        <v>7.5</v>
      </c>
      <c r="U263" s="171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</row>
    <row r="264" spans="1:46">
      <c r="A264" s="167"/>
      <c r="B264" s="55" t="s">
        <v>406</v>
      </c>
      <c r="C264" s="50">
        <v>1989</v>
      </c>
      <c r="D264" s="153"/>
      <c r="E264" s="153"/>
      <c r="F264" s="57" t="s">
        <v>18</v>
      </c>
      <c r="G264" s="153"/>
      <c r="H264" s="153" t="s">
        <v>462</v>
      </c>
      <c r="I264" s="168" t="s">
        <v>459</v>
      </c>
      <c r="J264" s="58" t="s">
        <v>612</v>
      </c>
      <c r="K264" s="153" t="s">
        <v>548</v>
      </c>
      <c r="L264" s="55" t="s">
        <v>432</v>
      </c>
      <c r="M264" s="168"/>
      <c r="N264" s="184" t="s">
        <v>455</v>
      </c>
      <c r="O264" s="153"/>
      <c r="P264" s="169">
        <v>0.88200000000000001</v>
      </c>
      <c r="Q264" s="169"/>
      <c r="R264" s="169"/>
      <c r="S264" s="169"/>
      <c r="T264" s="170">
        <v>11.9</v>
      </c>
      <c r="U264" s="171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</row>
    <row r="265" spans="1:46">
      <c r="A265" s="167"/>
      <c r="B265" s="55" t="s">
        <v>406</v>
      </c>
      <c r="C265" s="50">
        <v>1989</v>
      </c>
      <c r="D265" s="153"/>
      <c r="E265" s="153"/>
      <c r="F265" s="57" t="s">
        <v>18</v>
      </c>
      <c r="G265" s="153"/>
      <c r="H265" s="153" t="s">
        <v>464</v>
      </c>
      <c r="I265" s="168" t="s">
        <v>20</v>
      </c>
      <c r="J265" s="58" t="s">
        <v>614</v>
      </c>
      <c r="K265" s="153" t="s">
        <v>549</v>
      </c>
      <c r="L265" s="55" t="s">
        <v>432</v>
      </c>
      <c r="M265" s="168"/>
      <c r="N265" s="184" t="s">
        <v>456</v>
      </c>
      <c r="O265" s="153"/>
      <c r="P265" s="169">
        <v>0.92800000000000005</v>
      </c>
      <c r="Q265" s="169"/>
      <c r="R265" s="169">
        <v>5.5</v>
      </c>
      <c r="S265" s="169"/>
      <c r="T265" s="170"/>
      <c r="U265" s="171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</row>
    <row r="266" spans="1:46">
      <c r="A266" s="167"/>
      <c r="B266" s="55" t="s">
        <v>406</v>
      </c>
      <c r="C266" s="50">
        <v>1989</v>
      </c>
      <c r="D266" s="153"/>
      <c r="E266" s="153"/>
      <c r="F266" s="57" t="s">
        <v>18</v>
      </c>
      <c r="G266" s="153"/>
      <c r="H266" s="153" t="s">
        <v>464</v>
      </c>
      <c r="I266" s="168" t="s">
        <v>20</v>
      </c>
      <c r="J266" s="58" t="s">
        <v>614</v>
      </c>
      <c r="K266" s="153" t="s">
        <v>549</v>
      </c>
      <c r="L266" s="55" t="s">
        <v>432</v>
      </c>
      <c r="M266" s="168"/>
      <c r="N266" s="184" t="s">
        <v>457</v>
      </c>
      <c r="O266" s="153"/>
      <c r="P266" s="169">
        <v>0.95099999999999996</v>
      </c>
      <c r="Q266" s="169"/>
      <c r="R266" s="169">
        <v>3.5</v>
      </c>
      <c r="S266" s="169"/>
      <c r="T266" s="170"/>
      <c r="U266" s="171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</row>
    <row r="267" spans="1:46">
      <c r="A267" s="167"/>
      <c r="B267" s="55" t="s">
        <v>406</v>
      </c>
      <c r="C267" s="50">
        <v>1989</v>
      </c>
      <c r="D267" s="153"/>
      <c r="E267" s="153"/>
      <c r="F267" s="57" t="s">
        <v>18</v>
      </c>
      <c r="G267" s="153"/>
      <c r="H267" s="153" t="s">
        <v>464</v>
      </c>
      <c r="I267" s="168" t="s">
        <v>20</v>
      </c>
      <c r="J267" s="58" t="s">
        <v>614</v>
      </c>
      <c r="K267" s="153" t="s">
        <v>549</v>
      </c>
      <c r="L267" s="55" t="s">
        <v>432</v>
      </c>
      <c r="M267" s="168"/>
      <c r="N267" s="184" t="s">
        <v>458</v>
      </c>
      <c r="O267" s="153"/>
      <c r="P267" s="169">
        <v>0.94699999999999995</v>
      </c>
      <c r="Q267" s="169"/>
      <c r="R267" s="169">
        <v>5.4</v>
      </c>
      <c r="S267" s="169"/>
      <c r="T267" s="170"/>
      <c r="U267" s="171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</row>
    <row r="268" spans="1:46">
      <c r="A268" s="167"/>
      <c r="B268" s="55" t="s">
        <v>406</v>
      </c>
      <c r="C268" s="50">
        <v>1989</v>
      </c>
      <c r="D268" s="153"/>
      <c r="E268" s="153"/>
      <c r="F268" s="57" t="s">
        <v>18</v>
      </c>
      <c r="G268" s="153"/>
      <c r="H268" s="153" t="s">
        <v>464</v>
      </c>
      <c r="I268" s="168" t="s">
        <v>20</v>
      </c>
      <c r="J268" s="58" t="s">
        <v>614</v>
      </c>
      <c r="K268" s="153" t="s">
        <v>549</v>
      </c>
      <c r="L268" s="55" t="s">
        <v>432</v>
      </c>
      <c r="M268" s="168"/>
      <c r="N268" s="184" t="s">
        <v>456</v>
      </c>
      <c r="O268" s="153"/>
      <c r="P268" s="169">
        <v>0.79600000000000004</v>
      </c>
      <c r="Q268" s="169"/>
      <c r="R268" s="169"/>
      <c r="S268" s="169">
        <v>16.2</v>
      </c>
      <c r="T268" s="170"/>
      <c r="U268" s="171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</row>
    <row r="269" spans="1:46">
      <c r="A269" s="167"/>
      <c r="B269" s="55" t="s">
        <v>406</v>
      </c>
      <c r="C269" s="50">
        <v>1989</v>
      </c>
      <c r="D269" s="153"/>
      <c r="E269" s="153"/>
      <c r="F269" s="57" t="s">
        <v>18</v>
      </c>
      <c r="G269" s="153"/>
      <c r="H269" s="153" t="s">
        <v>464</v>
      </c>
      <c r="I269" s="168" t="s">
        <v>20</v>
      </c>
      <c r="J269" s="58" t="s">
        <v>614</v>
      </c>
      <c r="K269" s="153" t="s">
        <v>549</v>
      </c>
      <c r="L269" s="55" t="s">
        <v>432</v>
      </c>
      <c r="M269" s="153"/>
      <c r="N269" s="184" t="s">
        <v>457</v>
      </c>
      <c r="O269" s="153"/>
      <c r="P269" s="169">
        <v>0.85399999999999998</v>
      </c>
      <c r="Q269" s="169"/>
      <c r="R269" s="169"/>
      <c r="S269" s="169">
        <v>8.6999999999999993</v>
      </c>
      <c r="T269" s="170"/>
      <c r="U269" s="171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</row>
    <row r="270" spans="1:46">
      <c r="A270" s="167"/>
      <c r="B270" s="55" t="s">
        <v>406</v>
      </c>
      <c r="C270" s="50">
        <v>1989</v>
      </c>
      <c r="D270" s="153"/>
      <c r="E270" s="153"/>
      <c r="F270" s="57" t="s">
        <v>18</v>
      </c>
      <c r="G270" s="153"/>
      <c r="H270" s="153" t="s">
        <v>464</v>
      </c>
      <c r="I270" s="168" t="s">
        <v>20</v>
      </c>
      <c r="J270" s="58" t="s">
        <v>614</v>
      </c>
      <c r="K270" s="153" t="s">
        <v>549</v>
      </c>
      <c r="L270" s="55" t="s">
        <v>432</v>
      </c>
      <c r="M270" s="153"/>
      <c r="N270" s="184" t="s">
        <v>458</v>
      </c>
      <c r="O270" s="153"/>
      <c r="P270" s="169">
        <v>0.82199999999999995</v>
      </c>
      <c r="Q270" s="169"/>
      <c r="R270" s="169"/>
      <c r="S270" s="169">
        <v>10.5</v>
      </c>
      <c r="T270" s="170"/>
    </row>
    <row r="271" spans="1:46">
      <c r="A271" s="167"/>
      <c r="B271" s="55" t="s">
        <v>406</v>
      </c>
      <c r="C271" s="50">
        <v>1989</v>
      </c>
      <c r="D271" s="153"/>
      <c r="E271" s="153"/>
      <c r="F271" s="57" t="s">
        <v>18</v>
      </c>
      <c r="G271" s="153"/>
      <c r="H271" s="153" t="s">
        <v>464</v>
      </c>
      <c r="I271" s="168" t="s">
        <v>20</v>
      </c>
      <c r="J271" s="58" t="s">
        <v>614</v>
      </c>
      <c r="K271" s="153" t="s">
        <v>549</v>
      </c>
      <c r="L271" s="55" t="s">
        <v>432</v>
      </c>
      <c r="M271" s="168"/>
      <c r="N271" s="184" t="s">
        <v>456</v>
      </c>
      <c r="O271" s="153"/>
      <c r="P271" s="169">
        <v>0.84099999999999997</v>
      </c>
      <c r="Q271" s="169"/>
      <c r="R271" s="169"/>
      <c r="S271" s="169"/>
      <c r="T271" s="170">
        <v>12.6</v>
      </c>
      <c r="U271" s="171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</row>
    <row r="272" spans="1:46">
      <c r="A272" s="167"/>
      <c r="B272" s="55" t="s">
        <v>406</v>
      </c>
      <c r="C272" s="50">
        <v>1989</v>
      </c>
      <c r="D272" s="153"/>
      <c r="E272" s="153"/>
      <c r="F272" s="57" t="s">
        <v>18</v>
      </c>
      <c r="G272" s="153"/>
      <c r="H272" s="153" t="s">
        <v>464</v>
      </c>
      <c r="I272" s="168" t="s">
        <v>20</v>
      </c>
      <c r="J272" s="58" t="s">
        <v>614</v>
      </c>
      <c r="K272" s="153" t="s">
        <v>549</v>
      </c>
      <c r="L272" s="55" t="s">
        <v>432</v>
      </c>
      <c r="M272" s="168"/>
      <c r="N272" s="184" t="s">
        <v>457</v>
      </c>
      <c r="O272" s="153"/>
      <c r="P272" s="169">
        <v>0.9</v>
      </c>
      <c r="Q272" s="169"/>
      <c r="R272" s="169"/>
      <c r="S272" s="169"/>
      <c r="T272" s="170">
        <v>6.2</v>
      </c>
      <c r="U272" s="171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</row>
    <row r="273" spans="1:46">
      <c r="A273" s="167"/>
      <c r="B273" s="55" t="s">
        <v>406</v>
      </c>
      <c r="C273" s="50">
        <v>1989</v>
      </c>
      <c r="D273" s="153"/>
      <c r="E273" s="153"/>
      <c r="F273" s="57" t="s">
        <v>18</v>
      </c>
      <c r="G273" s="153"/>
      <c r="H273" s="153" t="s">
        <v>464</v>
      </c>
      <c r="I273" s="168" t="s">
        <v>20</v>
      </c>
      <c r="J273" s="58" t="s">
        <v>614</v>
      </c>
      <c r="K273" s="153" t="s">
        <v>549</v>
      </c>
      <c r="L273" s="55" t="s">
        <v>432</v>
      </c>
      <c r="M273" s="168"/>
      <c r="N273" s="184" t="s">
        <v>458</v>
      </c>
      <c r="O273" s="153"/>
      <c r="P273" s="169">
        <v>0.84699999999999998</v>
      </c>
      <c r="Q273" s="169"/>
      <c r="R273" s="169"/>
      <c r="S273" s="169"/>
      <c r="T273" s="170">
        <v>9.5</v>
      </c>
      <c r="U273" s="171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</row>
    <row r="274" spans="1:46">
      <c r="A274" s="37">
        <v>46</v>
      </c>
      <c r="B274" s="181" t="s">
        <v>15</v>
      </c>
      <c r="C274" s="181">
        <v>1984</v>
      </c>
      <c r="D274" s="181" t="s">
        <v>16</v>
      </c>
      <c r="E274" s="43" t="s">
        <v>17</v>
      </c>
      <c r="F274" s="38" t="s">
        <v>18</v>
      </c>
      <c r="G274" s="38">
        <v>1983</v>
      </c>
      <c r="H274" s="38" t="s">
        <v>19</v>
      </c>
      <c r="I274" s="38" t="s">
        <v>20</v>
      </c>
      <c r="J274" s="38" t="s">
        <v>615</v>
      </c>
      <c r="K274" s="38" t="s">
        <v>550</v>
      </c>
      <c r="L274" s="38"/>
      <c r="M274" s="38"/>
      <c r="N274" s="38" t="s">
        <v>38</v>
      </c>
      <c r="O274" s="38">
        <v>0.2</v>
      </c>
      <c r="P274" s="39"/>
      <c r="Q274" s="39"/>
      <c r="R274" s="39"/>
      <c r="S274" s="39"/>
      <c r="T274" s="40">
        <v>5.5</v>
      </c>
      <c r="U274" s="26"/>
      <c r="V274" s="162"/>
      <c r="W274" s="163">
        <f t="shared" ref="W274:W291" si="15">+T274</f>
        <v>5.5</v>
      </c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</row>
    <row r="275" spans="1:46">
      <c r="A275" s="37">
        <v>46</v>
      </c>
      <c r="B275" s="181" t="s">
        <v>15</v>
      </c>
      <c r="C275" s="181">
        <v>1984</v>
      </c>
      <c r="D275" s="181" t="s">
        <v>16</v>
      </c>
      <c r="E275" s="43" t="s">
        <v>17</v>
      </c>
      <c r="F275" s="38" t="s">
        <v>18</v>
      </c>
      <c r="G275" s="38">
        <v>1983</v>
      </c>
      <c r="H275" s="38" t="s">
        <v>19</v>
      </c>
      <c r="I275" s="38" t="s">
        <v>20</v>
      </c>
      <c r="J275" s="38" t="s">
        <v>615</v>
      </c>
      <c r="K275" s="38" t="s">
        <v>550</v>
      </c>
      <c r="L275" s="38"/>
      <c r="M275" s="38"/>
      <c r="N275" s="38" t="s">
        <v>37</v>
      </c>
      <c r="O275" s="38">
        <v>0.2</v>
      </c>
      <c r="P275" s="39"/>
      <c r="Q275" s="39"/>
      <c r="R275" s="39"/>
      <c r="S275" s="39"/>
      <c r="T275" s="40">
        <v>9.1999999999999993</v>
      </c>
      <c r="U275" s="26"/>
      <c r="V275" s="162"/>
      <c r="W275" s="163">
        <f t="shared" si="15"/>
        <v>9.1999999999999993</v>
      </c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</row>
    <row r="276" spans="1:46">
      <c r="A276" s="37">
        <v>46</v>
      </c>
      <c r="B276" s="181" t="s">
        <v>15</v>
      </c>
      <c r="C276" s="181">
        <v>1984</v>
      </c>
      <c r="D276" s="181" t="s">
        <v>16</v>
      </c>
      <c r="E276" s="43" t="s">
        <v>17</v>
      </c>
      <c r="F276" s="38" t="s">
        <v>18</v>
      </c>
      <c r="G276" s="38">
        <v>1983</v>
      </c>
      <c r="H276" s="38" t="s">
        <v>19</v>
      </c>
      <c r="I276" s="38" t="s">
        <v>20</v>
      </c>
      <c r="J276" s="38" t="s">
        <v>615</v>
      </c>
      <c r="K276" s="38" t="s">
        <v>550</v>
      </c>
      <c r="L276" s="38"/>
      <c r="M276" s="38"/>
      <c r="N276" s="38" t="s">
        <v>36</v>
      </c>
      <c r="O276" s="38">
        <v>0.2</v>
      </c>
      <c r="P276" s="39"/>
      <c r="Q276" s="39"/>
      <c r="R276" s="39"/>
      <c r="S276" s="39"/>
      <c r="T276" s="40">
        <v>9.3000000000000007</v>
      </c>
      <c r="U276" s="26"/>
      <c r="V276" s="162"/>
      <c r="W276" s="163">
        <f t="shared" si="15"/>
        <v>9.3000000000000007</v>
      </c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</row>
    <row r="277" spans="1:46">
      <c r="A277" s="37">
        <v>46</v>
      </c>
      <c r="B277" s="181" t="s">
        <v>15</v>
      </c>
      <c r="C277" s="181">
        <v>1984</v>
      </c>
      <c r="D277" s="181" t="s">
        <v>16</v>
      </c>
      <c r="E277" s="43" t="s">
        <v>17</v>
      </c>
      <c r="F277" s="38" t="s">
        <v>18</v>
      </c>
      <c r="G277" s="38">
        <v>1983</v>
      </c>
      <c r="H277" s="38" t="s">
        <v>19</v>
      </c>
      <c r="I277" s="38" t="s">
        <v>20</v>
      </c>
      <c r="J277" s="38" t="s">
        <v>615</v>
      </c>
      <c r="K277" s="38" t="s">
        <v>550</v>
      </c>
      <c r="L277" s="38"/>
      <c r="M277" s="38"/>
      <c r="N277" s="38" t="s">
        <v>35</v>
      </c>
      <c r="O277" s="38">
        <v>0.2</v>
      </c>
      <c r="P277" s="39"/>
      <c r="Q277" s="39"/>
      <c r="R277" s="39"/>
      <c r="S277" s="39"/>
      <c r="T277" s="40">
        <v>9.5</v>
      </c>
      <c r="U277" s="26"/>
      <c r="V277" s="162"/>
      <c r="W277" s="163">
        <f t="shared" si="15"/>
        <v>9.5</v>
      </c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</row>
    <row r="278" spans="1:46">
      <c r="A278" s="37">
        <v>46</v>
      </c>
      <c r="B278" s="181" t="s">
        <v>15</v>
      </c>
      <c r="C278" s="181">
        <v>1984</v>
      </c>
      <c r="D278" s="181" t="s">
        <v>16</v>
      </c>
      <c r="E278" s="43" t="s">
        <v>17</v>
      </c>
      <c r="F278" s="38" t="s">
        <v>18</v>
      </c>
      <c r="G278" s="38">
        <v>1983</v>
      </c>
      <c r="H278" s="38" t="s">
        <v>19</v>
      </c>
      <c r="I278" s="38" t="s">
        <v>20</v>
      </c>
      <c r="J278" s="38" t="s">
        <v>615</v>
      </c>
      <c r="K278" s="38" t="s">
        <v>550</v>
      </c>
      <c r="L278" s="38"/>
      <c r="M278" s="38"/>
      <c r="N278" s="38" t="s">
        <v>34</v>
      </c>
      <c r="O278" s="38">
        <v>0.2</v>
      </c>
      <c r="P278" s="39"/>
      <c r="Q278" s="39"/>
      <c r="R278" s="39"/>
      <c r="S278" s="39"/>
      <c r="T278" s="40">
        <v>11.4</v>
      </c>
      <c r="U278" s="26"/>
      <c r="V278" s="162"/>
      <c r="W278" s="163">
        <f t="shared" si="15"/>
        <v>11.4</v>
      </c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</row>
    <row r="279" spans="1:46">
      <c r="A279" s="37">
        <v>46</v>
      </c>
      <c r="B279" s="181" t="s">
        <v>15</v>
      </c>
      <c r="C279" s="181">
        <v>1984</v>
      </c>
      <c r="D279" s="181" t="s">
        <v>16</v>
      </c>
      <c r="E279" s="43" t="s">
        <v>17</v>
      </c>
      <c r="F279" s="38" t="s">
        <v>18</v>
      </c>
      <c r="G279" s="38">
        <v>1983</v>
      </c>
      <c r="H279" s="38" t="s">
        <v>19</v>
      </c>
      <c r="I279" s="38" t="s">
        <v>20</v>
      </c>
      <c r="J279" s="38" t="s">
        <v>615</v>
      </c>
      <c r="K279" s="38" t="s">
        <v>550</v>
      </c>
      <c r="L279" s="38"/>
      <c r="M279" s="38"/>
      <c r="N279" s="38" t="s">
        <v>32</v>
      </c>
      <c r="O279" s="38">
        <v>0.2</v>
      </c>
      <c r="P279" s="39"/>
      <c r="Q279" s="39"/>
      <c r="R279" s="39"/>
      <c r="S279" s="39"/>
      <c r="T279" s="40">
        <v>11.7</v>
      </c>
      <c r="U279" s="26"/>
      <c r="V279" s="162"/>
      <c r="W279" s="163">
        <f t="shared" si="15"/>
        <v>11.7</v>
      </c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</row>
    <row r="280" spans="1:46">
      <c r="A280" s="37">
        <v>46</v>
      </c>
      <c r="B280" s="181" t="s">
        <v>15</v>
      </c>
      <c r="C280" s="181">
        <v>1984</v>
      </c>
      <c r="D280" s="181" t="s">
        <v>16</v>
      </c>
      <c r="E280" s="43" t="s">
        <v>17</v>
      </c>
      <c r="F280" s="38" t="s">
        <v>18</v>
      </c>
      <c r="G280" s="38">
        <v>1983</v>
      </c>
      <c r="H280" s="38" t="s">
        <v>19</v>
      </c>
      <c r="I280" s="38" t="s">
        <v>20</v>
      </c>
      <c r="J280" s="38" t="s">
        <v>615</v>
      </c>
      <c r="K280" s="38" t="s">
        <v>550</v>
      </c>
      <c r="L280" s="38"/>
      <c r="M280" s="38"/>
      <c r="N280" s="38" t="s">
        <v>33</v>
      </c>
      <c r="O280" s="38">
        <v>0.2</v>
      </c>
      <c r="P280" s="39"/>
      <c r="Q280" s="39"/>
      <c r="R280" s="39"/>
      <c r="S280" s="39"/>
      <c r="T280" s="40">
        <v>11.7</v>
      </c>
      <c r="U280" s="26"/>
      <c r="V280" s="162"/>
      <c r="W280" s="163">
        <f t="shared" si="15"/>
        <v>11.7</v>
      </c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</row>
    <row r="281" spans="1:46">
      <c r="A281" s="37">
        <v>46</v>
      </c>
      <c r="B281" s="181" t="s">
        <v>15</v>
      </c>
      <c r="C281" s="181">
        <v>1984</v>
      </c>
      <c r="D281" s="181" t="s">
        <v>16</v>
      </c>
      <c r="E281" s="43" t="s">
        <v>17</v>
      </c>
      <c r="F281" s="38" t="s">
        <v>18</v>
      </c>
      <c r="G281" s="38">
        <v>1983</v>
      </c>
      <c r="H281" s="38" t="s">
        <v>19</v>
      </c>
      <c r="I281" s="38" t="s">
        <v>20</v>
      </c>
      <c r="J281" s="38" t="s">
        <v>615</v>
      </c>
      <c r="K281" s="38" t="s">
        <v>550</v>
      </c>
      <c r="L281" s="38"/>
      <c r="M281" s="38"/>
      <c r="N281" s="38" t="s">
        <v>31</v>
      </c>
      <c r="O281" s="38">
        <v>0.2</v>
      </c>
      <c r="P281" s="39"/>
      <c r="Q281" s="39"/>
      <c r="R281" s="39"/>
      <c r="S281" s="39"/>
      <c r="T281" s="40">
        <v>12</v>
      </c>
      <c r="U281" s="26"/>
      <c r="V281" s="162"/>
      <c r="W281" s="163">
        <f t="shared" si="15"/>
        <v>12</v>
      </c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</row>
    <row r="282" spans="1:46">
      <c r="A282" s="37">
        <v>46</v>
      </c>
      <c r="B282" s="181" t="s">
        <v>15</v>
      </c>
      <c r="C282" s="181">
        <v>1984</v>
      </c>
      <c r="D282" s="181" t="s">
        <v>16</v>
      </c>
      <c r="E282" s="43" t="s">
        <v>17</v>
      </c>
      <c r="F282" s="38" t="s">
        <v>18</v>
      </c>
      <c r="G282" s="38">
        <v>1983</v>
      </c>
      <c r="H282" s="38" t="s">
        <v>19</v>
      </c>
      <c r="I282" s="38" t="s">
        <v>20</v>
      </c>
      <c r="J282" s="38" t="s">
        <v>615</v>
      </c>
      <c r="K282" s="38" t="s">
        <v>550</v>
      </c>
      <c r="L282" s="38"/>
      <c r="M282" s="38"/>
      <c r="N282" s="38" t="s">
        <v>30</v>
      </c>
      <c r="O282" s="38">
        <v>0.2</v>
      </c>
      <c r="P282" s="39"/>
      <c r="Q282" s="39"/>
      <c r="R282" s="39"/>
      <c r="S282" s="39"/>
      <c r="T282" s="40">
        <v>12.2</v>
      </c>
      <c r="U282" s="26"/>
      <c r="V282" s="162"/>
      <c r="W282" s="163">
        <f t="shared" si="15"/>
        <v>12.2</v>
      </c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</row>
    <row r="283" spans="1:46">
      <c r="A283" s="37">
        <v>46</v>
      </c>
      <c r="B283" s="181" t="s">
        <v>15</v>
      </c>
      <c r="C283" s="181">
        <v>1984</v>
      </c>
      <c r="D283" s="181" t="s">
        <v>16</v>
      </c>
      <c r="E283" s="43" t="s">
        <v>17</v>
      </c>
      <c r="F283" s="38" t="s">
        <v>18</v>
      </c>
      <c r="G283" s="38">
        <v>1983</v>
      </c>
      <c r="H283" s="38" t="s">
        <v>19</v>
      </c>
      <c r="I283" s="38" t="s">
        <v>20</v>
      </c>
      <c r="J283" s="38" t="s">
        <v>615</v>
      </c>
      <c r="K283" s="38" t="s">
        <v>550</v>
      </c>
      <c r="L283" s="38"/>
      <c r="M283" s="38"/>
      <c r="N283" s="38" t="s">
        <v>29</v>
      </c>
      <c r="O283" s="38">
        <v>0.2</v>
      </c>
      <c r="P283" s="39"/>
      <c r="Q283" s="39"/>
      <c r="R283" s="39"/>
      <c r="S283" s="39"/>
      <c r="T283" s="40">
        <v>12.4</v>
      </c>
      <c r="U283" s="26"/>
      <c r="V283" s="162"/>
      <c r="W283" s="163">
        <f t="shared" si="15"/>
        <v>12.4</v>
      </c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</row>
    <row r="284" spans="1:46">
      <c r="A284" s="37">
        <v>46</v>
      </c>
      <c r="B284" s="181" t="s">
        <v>15</v>
      </c>
      <c r="C284" s="181">
        <v>1984</v>
      </c>
      <c r="D284" s="181" t="s">
        <v>16</v>
      </c>
      <c r="E284" s="43" t="s">
        <v>17</v>
      </c>
      <c r="F284" s="38" t="s">
        <v>18</v>
      </c>
      <c r="G284" s="38">
        <v>1983</v>
      </c>
      <c r="H284" s="38" t="s">
        <v>19</v>
      </c>
      <c r="I284" s="38" t="s">
        <v>20</v>
      </c>
      <c r="J284" s="38" t="s">
        <v>615</v>
      </c>
      <c r="K284" s="38" t="s">
        <v>550</v>
      </c>
      <c r="L284" s="38"/>
      <c r="M284" s="38"/>
      <c r="N284" s="38" t="s">
        <v>28</v>
      </c>
      <c r="O284" s="38">
        <v>0.2</v>
      </c>
      <c r="P284" s="39"/>
      <c r="Q284" s="39"/>
      <c r="R284" s="39"/>
      <c r="S284" s="39"/>
      <c r="T284" s="40">
        <v>12.7</v>
      </c>
      <c r="U284" s="26"/>
      <c r="V284" s="162"/>
      <c r="W284" s="163">
        <f t="shared" si="15"/>
        <v>12.7</v>
      </c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</row>
    <row r="285" spans="1:46">
      <c r="A285" s="37">
        <v>46</v>
      </c>
      <c r="B285" s="181" t="s">
        <v>15</v>
      </c>
      <c r="C285" s="181">
        <v>1984</v>
      </c>
      <c r="D285" s="181" t="s">
        <v>16</v>
      </c>
      <c r="E285" s="43" t="s">
        <v>17</v>
      </c>
      <c r="F285" s="38" t="s">
        <v>18</v>
      </c>
      <c r="G285" s="38">
        <v>1983</v>
      </c>
      <c r="H285" s="38" t="s">
        <v>19</v>
      </c>
      <c r="I285" s="38" t="s">
        <v>20</v>
      </c>
      <c r="J285" s="38" t="s">
        <v>615</v>
      </c>
      <c r="K285" s="38" t="s">
        <v>550</v>
      </c>
      <c r="L285" s="38"/>
      <c r="M285" s="38"/>
      <c r="N285" s="38" t="s">
        <v>27</v>
      </c>
      <c r="O285" s="38">
        <v>0.2</v>
      </c>
      <c r="P285" s="39"/>
      <c r="Q285" s="39"/>
      <c r="R285" s="39"/>
      <c r="S285" s="39"/>
      <c r="T285" s="40">
        <v>13</v>
      </c>
      <c r="U285" s="26"/>
      <c r="V285" s="162"/>
      <c r="W285" s="163">
        <f t="shared" si="15"/>
        <v>13</v>
      </c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</row>
    <row r="286" spans="1:46">
      <c r="A286" s="37">
        <v>46</v>
      </c>
      <c r="B286" s="181" t="s">
        <v>15</v>
      </c>
      <c r="C286" s="181">
        <v>1984</v>
      </c>
      <c r="D286" s="181" t="s">
        <v>16</v>
      </c>
      <c r="E286" s="43" t="s">
        <v>17</v>
      </c>
      <c r="F286" s="38" t="s">
        <v>18</v>
      </c>
      <c r="G286" s="38">
        <v>1983</v>
      </c>
      <c r="H286" s="38" t="s">
        <v>19</v>
      </c>
      <c r="I286" s="38" t="s">
        <v>20</v>
      </c>
      <c r="J286" s="38" t="s">
        <v>615</v>
      </c>
      <c r="K286" s="38" t="s">
        <v>550</v>
      </c>
      <c r="L286" s="38"/>
      <c r="M286" s="38"/>
      <c r="N286" s="38" t="s">
        <v>26</v>
      </c>
      <c r="O286" s="38">
        <v>0.2</v>
      </c>
      <c r="P286" s="39"/>
      <c r="Q286" s="39"/>
      <c r="R286" s="39"/>
      <c r="S286" s="39"/>
      <c r="T286" s="40">
        <v>14</v>
      </c>
      <c r="U286" s="26"/>
      <c r="V286" s="162"/>
      <c r="W286" s="163">
        <f t="shared" si="15"/>
        <v>14</v>
      </c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</row>
    <row r="287" spans="1:46">
      <c r="A287" s="37">
        <v>46</v>
      </c>
      <c r="B287" s="181" t="s">
        <v>15</v>
      </c>
      <c r="C287" s="181">
        <v>1984</v>
      </c>
      <c r="D287" s="181" t="s">
        <v>16</v>
      </c>
      <c r="E287" s="43" t="s">
        <v>17</v>
      </c>
      <c r="F287" s="38" t="s">
        <v>18</v>
      </c>
      <c r="G287" s="38">
        <v>1983</v>
      </c>
      <c r="H287" s="38" t="s">
        <v>19</v>
      </c>
      <c r="I287" s="38" t="s">
        <v>20</v>
      </c>
      <c r="J287" s="38" t="s">
        <v>615</v>
      </c>
      <c r="K287" s="38" t="s">
        <v>550</v>
      </c>
      <c r="L287" s="38"/>
      <c r="M287" s="38"/>
      <c r="N287" s="38" t="s">
        <v>25</v>
      </c>
      <c r="O287" s="38">
        <v>0.2</v>
      </c>
      <c r="P287" s="39"/>
      <c r="Q287" s="39"/>
      <c r="R287" s="39"/>
      <c r="S287" s="39"/>
      <c r="T287" s="40">
        <v>15.9</v>
      </c>
      <c r="U287" s="26"/>
      <c r="V287" s="162"/>
      <c r="W287" s="163">
        <f t="shared" si="15"/>
        <v>15.9</v>
      </c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</row>
    <row r="288" spans="1:46">
      <c r="A288" s="37">
        <v>46</v>
      </c>
      <c r="B288" s="181" t="s">
        <v>15</v>
      </c>
      <c r="C288" s="181">
        <v>1984</v>
      </c>
      <c r="D288" s="181" t="s">
        <v>16</v>
      </c>
      <c r="E288" s="43" t="s">
        <v>17</v>
      </c>
      <c r="F288" s="38" t="s">
        <v>18</v>
      </c>
      <c r="G288" s="38">
        <v>1983</v>
      </c>
      <c r="H288" s="38" t="s">
        <v>19</v>
      </c>
      <c r="I288" s="38" t="s">
        <v>20</v>
      </c>
      <c r="J288" s="38" t="s">
        <v>615</v>
      </c>
      <c r="K288" s="38" t="s">
        <v>550</v>
      </c>
      <c r="L288" s="38"/>
      <c r="M288" s="38"/>
      <c r="N288" s="38" t="s">
        <v>24</v>
      </c>
      <c r="O288" s="38">
        <v>0.2</v>
      </c>
      <c r="P288" s="39"/>
      <c r="Q288" s="39"/>
      <c r="R288" s="39"/>
      <c r="S288" s="39"/>
      <c r="T288" s="40">
        <v>17.600000000000001</v>
      </c>
      <c r="U288" s="26"/>
      <c r="V288" s="162"/>
      <c r="W288" s="163">
        <f t="shared" si="15"/>
        <v>17.600000000000001</v>
      </c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</row>
    <row r="289" spans="1:46">
      <c r="A289" s="37">
        <v>46</v>
      </c>
      <c r="B289" s="181" t="s">
        <v>15</v>
      </c>
      <c r="C289" s="181">
        <v>1984</v>
      </c>
      <c r="D289" s="181" t="s">
        <v>16</v>
      </c>
      <c r="E289" s="43" t="s">
        <v>17</v>
      </c>
      <c r="F289" s="38" t="s">
        <v>18</v>
      </c>
      <c r="G289" s="38">
        <v>1983</v>
      </c>
      <c r="H289" s="38" t="s">
        <v>19</v>
      </c>
      <c r="I289" s="38" t="s">
        <v>20</v>
      </c>
      <c r="J289" s="38" t="s">
        <v>615</v>
      </c>
      <c r="K289" s="38" t="s">
        <v>550</v>
      </c>
      <c r="L289" s="38"/>
      <c r="M289" s="38"/>
      <c r="N289" s="38" t="s">
        <v>23</v>
      </c>
      <c r="O289" s="38">
        <v>0.2</v>
      </c>
      <c r="P289" s="39"/>
      <c r="Q289" s="39"/>
      <c r="R289" s="39"/>
      <c r="S289" s="39"/>
      <c r="T289" s="40">
        <v>18.399999999999999</v>
      </c>
      <c r="U289" s="26"/>
      <c r="V289" s="162"/>
      <c r="W289" s="163">
        <f t="shared" si="15"/>
        <v>18.399999999999999</v>
      </c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</row>
    <row r="290" spans="1:46">
      <c r="A290" s="37">
        <v>46</v>
      </c>
      <c r="B290" s="181" t="s">
        <v>15</v>
      </c>
      <c r="C290" s="181">
        <v>1984</v>
      </c>
      <c r="D290" s="181" t="s">
        <v>16</v>
      </c>
      <c r="E290" s="43" t="s">
        <v>17</v>
      </c>
      <c r="F290" s="38" t="s">
        <v>18</v>
      </c>
      <c r="G290" s="38">
        <v>1983</v>
      </c>
      <c r="H290" s="38" t="s">
        <v>19</v>
      </c>
      <c r="I290" s="38" t="s">
        <v>20</v>
      </c>
      <c r="J290" s="38" t="s">
        <v>615</v>
      </c>
      <c r="K290" s="38" t="s">
        <v>550</v>
      </c>
      <c r="L290" s="38"/>
      <c r="M290" s="38"/>
      <c r="N290" s="38" t="s">
        <v>22</v>
      </c>
      <c r="O290" s="38">
        <v>0.2</v>
      </c>
      <c r="P290" s="39"/>
      <c r="Q290" s="39"/>
      <c r="R290" s="39"/>
      <c r="S290" s="39"/>
      <c r="T290" s="40">
        <v>46.5</v>
      </c>
      <c r="U290" s="26"/>
      <c r="V290" s="162"/>
      <c r="W290" s="163">
        <f t="shared" si="15"/>
        <v>46.5</v>
      </c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</row>
    <row r="291" spans="1:46">
      <c r="A291" s="164"/>
      <c r="B291" s="50" t="s">
        <v>384</v>
      </c>
      <c r="C291" s="50">
        <v>1996</v>
      </c>
      <c r="D291" s="58"/>
      <c r="E291" s="58"/>
      <c r="F291" s="57" t="s">
        <v>122</v>
      </c>
      <c r="G291" s="58"/>
      <c r="H291" s="50"/>
      <c r="I291" s="58"/>
      <c r="J291" s="58"/>
      <c r="K291" s="50" t="s">
        <v>551</v>
      </c>
      <c r="L291" s="55" t="s">
        <v>377</v>
      </c>
      <c r="M291" s="58"/>
      <c r="N291" s="55"/>
      <c r="O291" s="58"/>
      <c r="P291" s="165"/>
      <c r="Q291" s="56">
        <v>0.97299999999999998</v>
      </c>
      <c r="R291" s="165"/>
      <c r="S291" s="165"/>
      <c r="T291" s="59">
        <v>1.48</v>
      </c>
      <c r="U291" s="166"/>
      <c r="V291" s="162">
        <f>+Q291</f>
        <v>0.97299999999999998</v>
      </c>
      <c r="W291" s="163">
        <f t="shared" si="15"/>
        <v>1.48</v>
      </c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</row>
    <row r="292" spans="1:46">
      <c r="B292" s="15"/>
      <c r="C292" s="14"/>
      <c r="F292" s="24"/>
      <c r="I292" s="156"/>
      <c r="J292" s="25"/>
      <c r="L292" s="15"/>
      <c r="M292" s="156"/>
      <c r="U292" s="171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</row>
    <row r="293" spans="1:46">
      <c r="B293" s="15"/>
      <c r="C293" s="14"/>
      <c r="F293" s="24"/>
      <c r="I293" s="156"/>
      <c r="J293" s="25"/>
      <c r="L293" s="15"/>
      <c r="M293" s="156"/>
      <c r="U293" s="171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</row>
    <row r="294" spans="1:46">
      <c r="B294" s="15"/>
      <c r="C294" s="14"/>
      <c r="F294" s="24"/>
      <c r="I294" s="156"/>
      <c r="J294" s="25"/>
      <c r="L294" s="15"/>
      <c r="M294" s="156"/>
      <c r="U294" s="171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</row>
    <row r="295" spans="1:46">
      <c r="U295" s="171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</row>
    <row r="298" spans="1:46">
      <c r="A298" s="155" t="s">
        <v>393</v>
      </c>
    </row>
    <row r="299" spans="1:46">
      <c r="A299" s="3">
        <v>174</v>
      </c>
      <c r="B299" s="3" t="s">
        <v>193</v>
      </c>
      <c r="C299" s="3">
        <v>2009</v>
      </c>
      <c r="D299" s="13" t="s">
        <v>194</v>
      </c>
      <c r="E299" s="8" t="s">
        <v>195</v>
      </c>
      <c r="F299" s="3" t="s">
        <v>122</v>
      </c>
      <c r="G299" s="12" t="s">
        <v>196</v>
      </c>
      <c r="H299" s="3" t="s">
        <v>197</v>
      </c>
      <c r="I299" s="3" t="s">
        <v>198</v>
      </c>
      <c r="J299" s="3"/>
      <c r="K299" s="3" t="s">
        <v>204</v>
      </c>
      <c r="L299" s="3" t="s">
        <v>565</v>
      </c>
      <c r="M299" s="11"/>
      <c r="N299" s="3" t="s">
        <v>204</v>
      </c>
      <c r="O299" s="3"/>
      <c r="P299" s="26"/>
      <c r="Q299" s="26">
        <v>0.91700000000000004</v>
      </c>
      <c r="R299" s="26"/>
      <c r="S299" s="26"/>
      <c r="T299" s="26">
        <v>12.7</v>
      </c>
      <c r="U299" s="26"/>
      <c r="V299" s="173">
        <f t="shared" ref="V299:V304" si="16">+Q299</f>
        <v>0.91700000000000004</v>
      </c>
      <c r="W299" s="172">
        <f t="shared" ref="W299:W304" si="17">+T299</f>
        <v>12.7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</row>
    <row r="300" spans="1:46">
      <c r="A300" s="3">
        <v>174</v>
      </c>
      <c r="B300" s="3" t="s">
        <v>193</v>
      </c>
      <c r="C300" s="3">
        <v>2009</v>
      </c>
      <c r="D300" s="13" t="s">
        <v>194</v>
      </c>
      <c r="E300" s="8" t="s">
        <v>195</v>
      </c>
      <c r="F300" s="3" t="s">
        <v>122</v>
      </c>
      <c r="G300" s="12" t="s">
        <v>196</v>
      </c>
      <c r="H300" s="3" t="s">
        <v>205</v>
      </c>
      <c r="I300" s="3" t="s">
        <v>60</v>
      </c>
      <c r="J300" s="3"/>
      <c r="K300" s="3" t="s">
        <v>47</v>
      </c>
      <c r="L300" s="3" t="s">
        <v>564</v>
      </c>
      <c r="M300" s="11"/>
      <c r="N300" s="3" t="s">
        <v>47</v>
      </c>
      <c r="O300" s="3"/>
      <c r="P300" s="26"/>
      <c r="Q300" s="26">
        <v>0.90900000000000003</v>
      </c>
      <c r="R300" s="26"/>
      <c r="S300" s="26"/>
      <c r="T300" s="26">
        <v>11.6</v>
      </c>
      <c r="U300" s="26"/>
      <c r="V300" s="173">
        <f t="shared" si="16"/>
        <v>0.90900000000000003</v>
      </c>
      <c r="W300" s="172">
        <f t="shared" si="17"/>
        <v>11.6</v>
      </c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</row>
    <row r="301" spans="1:46">
      <c r="A301" s="3">
        <v>174</v>
      </c>
      <c r="B301" s="3" t="s">
        <v>193</v>
      </c>
      <c r="C301" s="3">
        <v>2009</v>
      </c>
      <c r="D301" s="13" t="s">
        <v>194</v>
      </c>
      <c r="E301" s="8" t="s">
        <v>195</v>
      </c>
      <c r="F301" s="3" t="s">
        <v>122</v>
      </c>
      <c r="G301" s="12" t="s">
        <v>196</v>
      </c>
      <c r="H301" s="3"/>
      <c r="I301" s="3"/>
      <c r="J301" s="3"/>
      <c r="K301" s="3" t="s">
        <v>566</v>
      </c>
      <c r="L301" s="3" t="s">
        <v>207</v>
      </c>
      <c r="M301" s="11"/>
      <c r="N301" s="3" t="s">
        <v>208</v>
      </c>
      <c r="O301" s="3"/>
      <c r="P301" s="26"/>
      <c r="Q301" s="26">
        <v>0.93</v>
      </c>
      <c r="R301" s="26"/>
      <c r="S301" s="26"/>
      <c r="T301" s="26">
        <v>23.4</v>
      </c>
      <c r="U301" s="26"/>
      <c r="V301" s="173">
        <f t="shared" si="16"/>
        <v>0.93</v>
      </c>
      <c r="W301" s="172">
        <f t="shared" si="17"/>
        <v>23.4</v>
      </c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</row>
    <row r="302" spans="1:46">
      <c r="A302" s="3">
        <v>174</v>
      </c>
      <c r="B302" s="3" t="s">
        <v>193</v>
      </c>
      <c r="C302" s="3">
        <v>2009</v>
      </c>
      <c r="D302" s="13" t="s">
        <v>194</v>
      </c>
      <c r="E302" s="8" t="s">
        <v>195</v>
      </c>
      <c r="F302" s="3" t="s">
        <v>122</v>
      </c>
      <c r="G302" s="12" t="s">
        <v>196</v>
      </c>
      <c r="H302" s="3" t="s">
        <v>212</v>
      </c>
      <c r="I302" s="3" t="s">
        <v>103</v>
      </c>
      <c r="J302" s="3"/>
      <c r="K302" s="3" t="s">
        <v>553</v>
      </c>
      <c r="L302" s="3" t="s">
        <v>552</v>
      </c>
      <c r="M302" s="11"/>
      <c r="N302" s="3" t="s">
        <v>228</v>
      </c>
      <c r="O302" s="3"/>
      <c r="P302" s="26"/>
      <c r="Q302" s="26">
        <v>0.91500000000000004</v>
      </c>
      <c r="R302" s="26"/>
      <c r="S302" s="26"/>
      <c r="T302" s="26">
        <v>29.4</v>
      </c>
      <c r="U302" s="26"/>
      <c r="V302" s="173">
        <f t="shared" si="16"/>
        <v>0.91500000000000004</v>
      </c>
      <c r="W302" s="172">
        <f t="shared" si="17"/>
        <v>29.4</v>
      </c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</row>
    <row r="303" spans="1:46">
      <c r="A303" s="3">
        <v>174</v>
      </c>
      <c r="B303" s="3" t="s">
        <v>193</v>
      </c>
      <c r="C303" s="3">
        <v>2009</v>
      </c>
      <c r="D303" s="13" t="s">
        <v>194</v>
      </c>
      <c r="E303" s="8" t="s">
        <v>195</v>
      </c>
      <c r="F303" s="3" t="s">
        <v>122</v>
      </c>
      <c r="G303" s="12" t="s">
        <v>196</v>
      </c>
      <c r="H303" s="3"/>
      <c r="I303" s="3"/>
      <c r="J303" s="3"/>
      <c r="K303" s="3" t="s">
        <v>554</v>
      </c>
      <c r="L303" s="3" t="s">
        <v>230</v>
      </c>
      <c r="M303" s="11"/>
      <c r="N303" s="3" t="s">
        <v>231</v>
      </c>
      <c r="O303" s="3"/>
      <c r="P303" s="26"/>
      <c r="Q303" s="26">
        <v>0.92200000000000004</v>
      </c>
      <c r="R303" s="26"/>
      <c r="S303" s="26"/>
      <c r="T303" s="26">
        <v>10.199999999999999</v>
      </c>
      <c r="U303" s="26"/>
      <c r="V303" s="173">
        <f t="shared" si="16"/>
        <v>0.92200000000000004</v>
      </c>
      <c r="W303" s="172">
        <f t="shared" si="17"/>
        <v>10.199999999999999</v>
      </c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</row>
    <row r="304" spans="1:46">
      <c r="A304" s="3">
        <v>174</v>
      </c>
      <c r="B304" s="3" t="s">
        <v>193</v>
      </c>
      <c r="C304" s="3">
        <v>2009</v>
      </c>
      <c r="D304" s="13" t="s">
        <v>194</v>
      </c>
      <c r="E304" s="8" t="s">
        <v>195</v>
      </c>
      <c r="F304" s="3" t="s">
        <v>122</v>
      </c>
      <c r="G304" s="12" t="s">
        <v>196</v>
      </c>
      <c r="H304" s="3"/>
      <c r="I304" s="3"/>
      <c r="J304" s="3"/>
      <c r="K304" s="3" t="s">
        <v>567</v>
      </c>
      <c r="L304" s="11"/>
      <c r="M304" s="11"/>
      <c r="N304" s="3" t="s">
        <v>237</v>
      </c>
      <c r="O304" s="3"/>
      <c r="P304" s="26"/>
      <c r="Q304" s="26">
        <v>0.90500000000000003</v>
      </c>
      <c r="R304" s="26"/>
      <c r="S304" s="26"/>
      <c r="T304" s="26">
        <v>18.899999999999999</v>
      </c>
      <c r="U304" s="26"/>
      <c r="V304" s="173">
        <f t="shared" si="16"/>
        <v>0.90500000000000003</v>
      </c>
      <c r="W304" s="172">
        <f t="shared" si="17"/>
        <v>18.899999999999999</v>
      </c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</row>
    <row r="305" spans="1:46">
      <c r="A305" s="3"/>
      <c r="B305" s="3"/>
      <c r="C305" s="3"/>
      <c r="D305" s="13"/>
      <c r="E305" s="8"/>
      <c r="F305" s="3"/>
      <c r="G305" s="12"/>
      <c r="H305" s="3"/>
      <c r="I305" s="3"/>
      <c r="J305" s="3"/>
      <c r="K305" s="3"/>
      <c r="L305" s="11"/>
      <c r="M305" s="11"/>
      <c r="N305" s="3"/>
      <c r="O305" s="3"/>
      <c r="P305" s="26"/>
      <c r="Q305" s="26"/>
      <c r="R305" s="26"/>
      <c r="S305" s="26"/>
      <c r="T305" s="26"/>
      <c r="U305" s="26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</row>
    <row r="306" spans="1:46">
      <c r="A306" s="3" t="s">
        <v>394</v>
      </c>
      <c r="B306" s="3"/>
      <c r="C306" s="3"/>
      <c r="D306" s="13"/>
      <c r="E306" s="8"/>
      <c r="F306" s="3"/>
      <c r="G306" s="12"/>
      <c r="H306" s="3"/>
      <c r="I306" s="3"/>
      <c r="J306" s="3"/>
      <c r="K306" s="3"/>
      <c r="L306" s="11"/>
      <c r="M306" s="11"/>
      <c r="N306" s="3"/>
      <c r="O306" s="3"/>
      <c r="P306" s="26"/>
      <c r="Q306" s="26"/>
      <c r="R306" s="26"/>
      <c r="S306" s="26"/>
      <c r="T306" s="26"/>
      <c r="U306" s="26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</row>
    <row r="307" spans="1:46">
      <c r="A307" s="1">
        <v>194</v>
      </c>
      <c r="B307" s="185" t="s">
        <v>140</v>
      </c>
      <c r="C307" s="3">
        <v>2007</v>
      </c>
      <c r="D307" s="185" t="s">
        <v>141</v>
      </c>
      <c r="E307" s="185" t="s">
        <v>142</v>
      </c>
      <c r="F307" s="2" t="s">
        <v>122</v>
      </c>
      <c r="G307" s="3">
        <v>2007</v>
      </c>
      <c r="H307" s="3"/>
      <c r="I307" s="3"/>
      <c r="J307" s="3"/>
      <c r="K307" s="3" t="s">
        <v>568</v>
      </c>
      <c r="L307" s="3" t="s">
        <v>143</v>
      </c>
      <c r="M307" s="3"/>
      <c r="N307" s="3" t="s">
        <v>144</v>
      </c>
      <c r="O307" s="3"/>
      <c r="P307" s="26"/>
      <c r="Q307" s="26"/>
      <c r="R307" s="26"/>
      <c r="S307" s="26"/>
      <c r="T307" s="26"/>
      <c r="U307" s="26">
        <v>201</v>
      </c>
    </row>
    <row r="308" spans="1:46">
      <c r="A308" s="1">
        <v>194</v>
      </c>
      <c r="B308" s="185" t="s">
        <v>140</v>
      </c>
      <c r="C308" s="3">
        <v>2007</v>
      </c>
      <c r="D308" s="185" t="s">
        <v>141</v>
      </c>
      <c r="E308" s="185" t="s">
        <v>142</v>
      </c>
      <c r="F308" s="2" t="s">
        <v>122</v>
      </c>
      <c r="G308" s="3">
        <v>2007</v>
      </c>
      <c r="H308" s="3"/>
      <c r="I308" s="3"/>
      <c r="J308" s="3"/>
      <c r="K308" s="3" t="s">
        <v>145</v>
      </c>
      <c r="L308" s="3"/>
      <c r="M308" s="3"/>
      <c r="N308" s="3" t="s">
        <v>146</v>
      </c>
      <c r="O308" s="3"/>
      <c r="P308" s="26"/>
      <c r="Q308" s="26"/>
      <c r="R308" s="26"/>
      <c r="S308" s="26"/>
      <c r="T308" s="26"/>
      <c r="U308" s="26">
        <v>453</v>
      </c>
    </row>
    <row r="309" spans="1:46">
      <c r="A309" s="1">
        <v>194</v>
      </c>
      <c r="B309" s="185" t="s">
        <v>140</v>
      </c>
      <c r="C309" s="3">
        <v>2007</v>
      </c>
      <c r="D309" s="185" t="s">
        <v>141</v>
      </c>
      <c r="E309" s="185" t="s">
        <v>142</v>
      </c>
      <c r="F309" s="2" t="s">
        <v>122</v>
      </c>
      <c r="G309" s="3">
        <v>2007</v>
      </c>
      <c r="H309" s="3"/>
      <c r="I309" s="3"/>
      <c r="J309" s="3"/>
      <c r="K309" s="3" t="s">
        <v>147</v>
      </c>
      <c r="L309" s="3"/>
      <c r="M309" s="3"/>
      <c r="N309" s="3" t="s">
        <v>148</v>
      </c>
      <c r="O309" s="3"/>
      <c r="P309" s="26"/>
      <c r="Q309" s="26"/>
      <c r="R309" s="26"/>
      <c r="S309" s="26"/>
      <c r="T309" s="26"/>
      <c r="U309" s="26">
        <v>2720</v>
      </c>
    </row>
    <row r="310" spans="1:46">
      <c r="A310" s="1">
        <v>194</v>
      </c>
      <c r="B310" s="185" t="s">
        <v>140</v>
      </c>
      <c r="C310" s="3">
        <v>2007</v>
      </c>
      <c r="D310" s="185" t="s">
        <v>141</v>
      </c>
      <c r="E310" s="185" t="s">
        <v>142</v>
      </c>
      <c r="F310" s="2" t="s">
        <v>122</v>
      </c>
      <c r="G310" s="3">
        <v>2007</v>
      </c>
      <c r="H310" s="3"/>
      <c r="I310" s="3"/>
      <c r="J310" s="3"/>
      <c r="K310" s="3" t="s">
        <v>147</v>
      </c>
      <c r="L310" s="3"/>
      <c r="M310" s="3"/>
      <c r="N310" s="3" t="s">
        <v>149</v>
      </c>
      <c r="O310" s="3"/>
      <c r="P310" s="26"/>
      <c r="Q310" s="26"/>
      <c r="R310" s="26"/>
      <c r="S310" s="26"/>
      <c r="T310" s="26"/>
      <c r="U310" s="26">
        <v>883</v>
      </c>
    </row>
    <row r="311" spans="1:46">
      <c r="A311" s="1">
        <v>194</v>
      </c>
      <c r="B311" s="185" t="s">
        <v>140</v>
      </c>
      <c r="C311" s="3">
        <v>2007</v>
      </c>
      <c r="D311" s="185" t="s">
        <v>141</v>
      </c>
      <c r="E311" s="185" t="s">
        <v>142</v>
      </c>
      <c r="F311" s="2" t="s">
        <v>122</v>
      </c>
      <c r="G311" s="3">
        <v>2007</v>
      </c>
      <c r="H311" s="3"/>
      <c r="I311" s="3"/>
      <c r="J311" s="3"/>
      <c r="K311" s="3" t="s">
        <v>150</v>
      </c>
      <c r="L311" s="3"/>
      <c r="M311" s="3"/>
      <c r="N311" s="3" t="s">
        <v>151</v>
      </c>
      <c r="O311" s="3"/>
      <c r="P311" s="26"/>
      <c r="Q311" s="26"/>
      <c r="R311" s="26"/>
      <c r="S311" s="26"/>
      <c r="T311" s="26"/>
      <c r="U311" s="26">
        <v>504</v>
      </c>
    </row>
    <row r="312" spans="1:46">
      <c r="A312" s="1">
        <v>194</v>
      </c>
      <c r="B312" s="185" t="s">
        <v>140</v>
      </c>
      <c r="C312" s="3">
        <v>2007</v>
      </c>
      <c r="D312" s="185" t="s">
        <v>141</v>
      </c>
      <c r="E312" s="185" t="s">
        <v>142</v>
      </c>
      <c r="F312" s="2" t="s">
        <v>122</v>
      </c>
      <c r="G312" s="3">
        <v>2007</v>
      </c>
      <c r="H312" s="3"/>
      <c r="I312" s="3"/>
      <c r="J312" s="3"/>
      <c r="K312" s="3" t="s">
        <v>152</v>
      </c>
      <c r="L312" s="3"/>
      <c r="M312" s="3"/>
      <c r="N312" s="3" t="s">
        <v>153</v>
      </c>
      <c r="O312" s="3"/>
      <c r="P312" s="26"/>
      <c r="Q312" s="26"/>
      <c r="R312" s="26"/>
      <c r="S312" s="26"/>
      <c r="T312" s="26"/>
      <c r="U312" s="26">
        <v>652</v>
      </c>
    </row>
    <row r="313" spans="1:46">
      <c r="A313" s="1">
        <v>194</v>
      </c>
      <c r="B313" s="185" t="s">
        <v>140</v>
      </c>
      <c r="C313" s="3">
        <v>2007</v>
      </c>
      <c r="D313" s="185" t="s">
        <v>141</v>
      </c>
      <c r="E313" s="185" t="s">
        <v>142</v>
      </c>
      <c r="F313" s="2" t="s">
        <v>122</v>
      </c>
      <c r="G313" s="3">
        <v>2007</v>
      </c>
      <c r="H313" s="3"/>
      <c r="I313" s="3"/>
      <c r="J313" s="3"/>
      <c r="K313" s="3" t="s">
        <v>152</v>
      </c>
      <c r="L313" s="3"/>
      <c r="M313" s="3"/>
      <c r="N313" s="3" t="s">
        <v>154</v>
      </c>
      <c r="O313" s="3"/>
      <c r="P313" s="26"/>
      <c r="Q313" s="26"/>
      <c r="R313" s="26"/>
      <c r="S313" s="26"/>
      <c r="T313" s="26"/>
      <c r="U313" s="26">
        <v>457</v>
      </c>
    </row>
    <row r="314" spans="1:46">
      <c r="A314" s="1">
        <v>194</v>
      </c>
      <c r="B314" s="185" t="s">
        <v>140</v>
      </c>
      <c r="C314" s="3">
        <v>2007</v>
      </c>
      <c r="D314" s="185" t="s">
        <v>141</v>
      </c>
      <c r="E314" s="185" t="s">
        <v>142</v>
      </c>
      <c r="F314" s="2" t="s">
        <v>155</v>
      </c>
      <c r="G314" s="3">
        <v>2007</v>
      </c>
      <c r="H314" s="3" t="s">
        <v>156</v>
      </c>
      <c r="I314" s="3" t="s">
        <v>157</v>
      </c>
      <c r="J314" s="3"/>
      <c r="K314" s="3" t="s">
        <v>569</v>
      </c>
      <c r="L314" s="3"/>
      <c r="M314" s="3"/>
      <c r="N314" s="3" t="s">
        <v>158</v>
      </c>
      <c r="O314" s="3">
        <v>4</v>
      </c>
      <c r="P314" s="26"/>
      <c r="Q314" s="26"/>
      <c r="R314" s="26"/>
      <c r="S314" s="26"/>
      <c r="T314" s="26"/>
      <c r="U314" s="26">
        <v>1560</v>
      </c>
    </row>
    <row r="315" spans="1:46">
      <c r="A315" s="1">
        <v>194</v>
      </c>
      <c r="B315" s="185" t="s">
        <v>140</v>
      </c>
      <c r="C315" s="3">
        <v>2007</v>
      </c>
      <c r="D315" s="185" t="s">
        <v>141</v>
      </c>
      <c r="E315" s="185" t="s">
        <v>142</v>
      </c>
      <c r="F315" s="2" t="s">
        <v>155</v>
      </c>
      <c r="G315" s="3">
        <v>2007</v>
      </c>
      <c r="H315" s="3" t="s">
        <v>156</v>
      </c>
      <c r="I315" s="3" t="s">
        <v>157</v>
      </c>
      <c r="J315" s="3"/>
      <c r="K315" s="3" t="s">
        <v>569</v>
      </c>
      <c r="L315" s="3"/>
      <c r="M315" s="3"/>
      <c r="N315" s="3" t="s">
        <v>159</v>
      </c>
      <c r="O315" s="3">
        <v>4</v>
      </c>
      <c r="P315" s="26"/>
      <c r="Q315" s="26"/>
      <c r="R315" s="26"/>
      <c r="S315" s="26"/>
      <c r="T315" s="26"/>
      <c r="U315" s="26">
        <v>776</v>
      </c>
    </row>
    <row r="316" spans="1:46">
      <c r="A316" s="1">
        <v>194</v>
      </c>
      <c r="B316" s="185" t="s">
        <v>140</v>
      </c>
      <c r="C316" s="3">
        <v>2007</v>
      </c>
      <c r="D316" s="185" t="s">
        <v>141</v>
      </c>
      <c r="E316" s="185" t="s">
        <v>142</v>
      </c>
      <c r="F316" s="2" t="s">
        <v>155</v>
      </c>
      <c r="G316" s="3">
        <v>2007</v>
      </c>
      <c r="H316" s="3" t="s">
        <v>156</v>
      </c>
      <c r="I316" s="3" t="s">
        <v>157</v>
      </c>
      <c r="J316" s="3"/>
      <c r="K316" s="3" t="s">
        <v>569</v>
      </c>
      <c r="L316" s="3"/>
      <c r="M316" s="3"/>
      <c r="N316" s="3" t="s">
        <v>160</v>
      </c>
      <c r="O316" s="3">
        <v>4</v>
      </c>
      <c r="P316" s="26"/>
      <c r="Q316" s="26"/>
      <c r="R316" s="26"/>
      <c r="S316" s="26"/>
      <c r="T316" s="26"/>
      <c r="U316" s="26">
        <v>344</v>
      </c>
    </row>
    <row r="317" spans="1:46">
      <c r="A317" s="4">
        <v>194</v>
      </c>
      <c r="B317" s="186" t="s">
        <v>140</v>
      </c>
      <c r="C317" s="6">
        <v>2007</v>
      </c>
      <c r="D317" s="186" t="s">
        <v>141</v>
      </c>
      <c r="E317" s="186" t="s">
        <v>142</v>
      </c>
      <c r="F317" s="5" t="s">
        <v>155</v>
      </c>
      <c r="G317" s="6">
        <v>2007</v>
      </c>
      <c r="H317" s="6" t="s">
        <v>156</v>
      </c>
      <c r="I317" s="6" t="s">
        <v>157</v>
      </c>
      <c r="J317" s="6"/>
      <c r="K317" s="6" t="s">
        <v>569</v>
      </c>
      <c r="L317" s="6"/>
      <c r="M317" s="6"/>
      <c r="N317" s="6" t="s">
        <v>161</v>
      </c>
      <c r="O317" s="6">
        <v>4</v>
      </c>
      <c r="P317" s="30"/>
      <c r="Q317" s="30"/>
      <c r="R317" s="30"/>
      <c r="S317" s="30"/>
      <c r="T317" s="30"/>
      <c r="U317" s="30">
        <v>58</v>
      </c>
    </row>
    <row r="318" spans="1:46">
      <c r="A318" s="1">
        <v>194</v>
      </c>
      <c r="B318" s="185" t="s">
        <v>140</v>
      </c>
      <c r="C318" s="3">
        <v>2007</v>
      </c>
      <c r="D318" s="185" t="s">
        <v>141</v>
      </c>
      <c r="E318" s="185" t="s">
        <v>142</v>
      </c>
      <c r="F318" s="2" t="s">
        <v>155</v>
      </c>
      <c r="G318" s="3">
        <v>2007</v>
      </c>
      <c r="H318" s="3" t="s">
        <v>162</v>
      </c>
      <c r="I318" s="3" t="s">
        <v>157</v>
      </c>
      <c r="J318" s="3"/>
      <c r="K318" s="3" t="s">
        <v>570</v>
      </c>
      <c r="L318" s="3"/>
      <c r="M318" s="3"/>
      <c r="N318" s="3" t="s">
        <v>163</v>
      </c>
      <c r="O318" s="3">
        <v>4</v>
      </c>
      <c r="P318" s="26"/>
      <c r="Q318" s="26"/>
      <c r="R318" s="26"/>
      <c r="S318" s="26"/>
      <c r="T318" s="26"/>
      <c r="U318" s="26">
        <v>592</v>
      </c>
    </row>
    <row r="319" spans="1:46">
      <c r="A319" s="1">
        <v>194</v>
      </c>
      <c r="B319" s="185" t="s">
        <v>140</v>
      </c>
      <c r="C319" s="3">
        <v>2007</v>
      </c>
      <c r="D319" s="185" t="s">
        <v>141</v>
      </c>
      <c r="E319" s="185" t="s">
        <v>142</v>
      </c>
      <c r="F319" s="2" t="s">
        <v>155</v>
      </c>
      <c r="G319" s="3">
        <v>2007</v>
      </c>
      <c r="H319" s="3" t="s">
        <v>162</v>
      </c>
      <c r="I319" s="3" t="s">
        <v>157</v>
      </c>
      <c r="J319" s="3"/>
      <c r="K319" s="3" t="s">
        <v>570</v>
      </c>
      <c r="L319" s="3"/>
      <c r="M319" s="3"/>
      <c r="N319" s="3" t="s">
        <v>164</v>
      </c>
      <c r="O319" s="3">
        <v>4</v>
      </c>
      <c r="P319" s="26"/>
      <c r="Q319" s="26"/>
      <c r="R319" s="26"/>
      <c r="S319" s="26"/>
      <c r="T319" s="26"/>
      <c r="U319" s="26">
        <v>376</v>
      </c>
    </row>
    <row r="320" spans="1:46">
      <c r="A320" s="1">
        <v>194</v>
      </c>
      <c r="B320" s="185" t="s">
        <v>140</v>
      </c>
      <c r="C320" s="3">
        <v>2007</v>
      </c>
      <c r="D320" s="185" t="s">
        <v>141</v>
      </c>
      <c r="E320" s="185" t="s">
        <v>142</v>
      </c>
      <c r="F320" s="2" t="s">
        <v>155</v>
      </c>
      <c r="G320" s="3">
        <v>2007</v>
      </c>
      <c r="H320" s="3" t="s">
        <v>165</v>
      </c>
      <c r="I320" s="3" t="s">
        <v>60</v>
      </c>
      <c r="J320" s="3"/>
      <c r="K320" s="3" t="s">
        <v>570</v>
      </c>
      <c r="L320" s="3"/>
      <c r="M320" s="3"/>
      <c r="N320" s="3" t="s">
        <v>166</v>
      </c>
      <c r="O320" s="3">
        <v>20</v>
      </c>
      <c r="P320" s="26"/>
      <c r="Q320" s="26"/>
      <c r="R320" s="26"/>
      <c r="S320" s="26"/>
      <c r="T320" s="26"/>
      <c r="U320" s="26">
        <v>354</v>
      </c>
    </row>
    <row r="321" spans="1:59">
      <c r="A321" s="1">
        <v>194</v>
      </c>
      <c r="B321" s="185" t="s">
        <v>140</v>
      </c>
      <c r="C321" s="3">
        <v>2007</v>
      </c>
      <c r="D321" s="185" t="s">
        <v>141</v>
      </c>
      <c r="E321" s="185" t="s">
        <v>142</v>
      </c>
      <c r="F321" s="2" t="s">
        <v>155</v>
      </c>
      <c r="G321" s="3">
        <v>2007</v>
      </c>
      <c r="H321" s="3" t="s">
        <v>165</v>
      </c>
      <c r="I321" s="3" t="s">
        <v>60</v>
      </c>
      <c r="J321" s="3"/>
      <c r="K321" s="3" t="s">
        <v>570</v>
      </c>
      <c r="L321" s="3"/>
      <c r="M321" s="3"/>
      <c r="N321" s="3" t="s">
        <v>167</v>
      </c>
      <c r="O321" s="3">
        <v>20</v>
      </c>
      <c r="P321" s="26"/>
      <c r="Q321" s="26"/>
      <c r="R321" s="26"/>
      <c r="S321" s="26"/>
      <c r="T321" s="26"/>
      <c r="U321" s="26">
        <v>106</v>
      </c>
    </row>
    <row r="322" spans="1:59" s="173" customFormat="1">
      <c r="A322" s="1">
        <v>194</v>
      </c>
      <c r="B322" s="185" t="s">
        <v>140</v>
      </c>
      <c r="C322" s="3">
        <v>2007</v>
      </c>
      <c r="D322" s="185" t="s">
        <v>141</v>
      </c>
      <c r="E322" s="185" t="s">
        <v>142</v>
      </c>
      <c r="F322" s="2" t="s">
        <v>122</v>
      </c>
      <c r="G322" s="3">
        <v>2007</v>
      </c>
      <c r="H322" s="3"/>
      <c r="I322" s="3"/>
      <c r="J322" s="3"/>
      <c r="K322" s="3" t="s">
        <v>571</v>
      </c>
      <c r="L322" s="3"/>
      <c r="M322" s="3"/>
      <c r="N322" s="3" t="s">
        <v>168</v>
      </c>
      <c r="O322" s="3"/>
      <c r="P322" s="26"/>
      <c r="Q322" s="26"/>
      <c r="R322" s="26"/>
      <c r="S322" s="26"/>
      <c r="T322" s="26"/>
      <c r="U322" s="26">
        <v>520</v>
      </c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</row>
    <row r="323" spans="1:59" s="173" customFormat="1">
      <c r="A323" s="4">
        <v>194</v>
      </c>
      <c r="B323" s="186" t="s">
        <v>140</v>
      </c>
      <c r="C323" s="6">
        <v>2007</v>
      </c>
      <c r="D323" s="186" t="s">
        <v>141</v>
      </c>
      <c r="E323" s="186" t="s">
        <v>142</v>
      </c>
      <c r="F323" s="5" t="s">
        <v>122</v>
      </c>
      <c r="G323" s="6">
        <v>2007</v>
      </c>
      <c r="H323" s="6"/>
      <c r="I323" s="6"/>
      <c r="J323" s="6"/>
      <c r="K323" s="6" t="s">
        <v>583</v>
      </c>
      <c r="L323" s="6"/>
      <c r="M323" s="6"/>
      <c r="N323" s="6" t="s">
        <v>169</v>
      </c>
      <c r="O323" s="6"/>
      <c r="P323" s="30"/>
      <c r="Q323" s="30"/>
      <c r="R323" s="30"/>
      <c r="S323" s="30"/>
      <c r="T323" s="30"/>
      <c r="U323" s="30">
        <v>346</v>
      </c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</row>
    <row r="324" spans="1:59" s="173" customFormat="1">
      <c r="A324" s="1">
        <v>194</v>
      </c>
      <c r="B324" s="185" t="s">
        <v>140</v>
      </c>
      <c r="C324" s="3">
        <v>2007</v>
      </c>
      <c r="D324" s="185" t="s">
        <v>141</v>
      </c>
      <c r="E324" s="185" t="s">
        <v>142</v>
      </c>
      <c r="F324" s="2" t="s">
        <v>122</v>
      </c>
      <c r="G324" s="3">
        <v>2007</v>
      </c>
      <c r="H324" s="3"/>
      <c r="I324" s="3"/>
      <c r="J324" s="3"/>
      <c r="K324" s="3" t="s">
        <v>572</v>
      </c>
      <c r="L324" s="3"/>
      <c r="M324" s="3"/>
      <c r="N324" s="3" t="s">
        <v>170</v>
      </c>
      <c r="O324" s="3"/>
      <c r="P324" s="26"/>
      <c r="Q324" s="26"/>
      <c r="R324" s="26"/>
      <c r="S324" s="26"/>
      <c r="T324" s="26"/>
      <c r="U324" s="26">
        <v>223</v>
      </c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</row>
    <row r="325" spans="1:59" s="173" customFormat="1">
      <c r="A325" s="1">
        <v>194</v>
      </c>
      <c r="B325" s="185" t="s">
        <v>140</v>
      </c>
      <c r="C325" s="3">
        <v>2007</v>
      </c>
      <c r="D325" s="185" t="s">
        <v>141</v>
      </c>
      <c r="E325" s="185" t="s">
        <v>142</v>
      </c>
      <c r="F325" s="2" t="s">
        <v>122</v>
      </c>
      <c r="G325" s="3">
        <v>2007</v>
      </c>
      <c r="H325" s="3"/>
      <c r="I325" s="3"/>
      <c r="J325" s="3"/>
      <c r="K325" s="3" t="s">
        <v>573</v>
      </c>
      <c r="L325" s="3"/>
      <c r="M325" s="3"/>
      <c r="N325" s="3" t="s">
        <v>171</v>
      </c>
      <c r="O325" s="3"/>
      <c r="P325" s="26"/>
      <c r="Q325" s="26"/>
      <c r="R325" s="26"/>
      <c r="S325" s="26"/>
      <c r="T325" s="26"/>
      <c r="U325" s="26">
        <v>1930</v>
      </c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</row>
    <row r="326" spans="1:59" s="173" customFormat="1">
      <c r="A326" s="1">
        <v>194</v>
      </c>
      <c r="B326" s="185" t="s">
        <v>140</v>
      </c>
      <c r="C326" s="3">
        <v>2007</v>
      </c>
      <c r="D326" s="185" t="s">
        <v>141</v>
      </c>
      <c r="E326" s="185" t="s">
        <v>142</v>
      </c>
      <c r="F326" s="2" t="s">
        <v>122</v>
      </c>
      <c r="G326" s="3">
        <v>2007</v>
      </c>
      <c r="H326" s="3"/>
      <c r="I326" s="3"/>
      <c r="J326" s="3"/>
      <c r="K326" s="3" t="s">
        <v>573</v>
      </c>
      <c r="L326" s="3"/>
      <c r="M326" s="3"/>
      <c r="N326" s="3" t="s">
        <v>172</v>
      </c>
      <c r="O326" s="3"/>
      <c r="P326" s="26"/>
      <c r="Q326" s="26"/>
      <c r="R326" s="26"/>
      <c r="S326" s="26"/>
      <c r="T326" s="26"/>
      <c r="U326" s="26">
        <v>364</v>
      </c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</row>
    <row r="327" spans="1:59" s="173" customFormat="1">
      <c r="A327" s="1">
        <v>194</v>
      </c>
      <c r="B327" s="185" t="s">
        <v>140</v>
      </c>
      <c r="C327" s="3">
        <v>2007</v>
      </c>
      <c r="D327" s="185" t="s">
        <v>141</v>
      </c>
      <c r="E327" s="185" t="s">
        <v>142</v>
      </c>
      <c r="F327" s="2" t="s">
        <v>122</v>
      </c>
      <c r="G327" s="3">
        <v>2007</v>
      </c>
      <c r="H327" s="3"/>
      <c r="I327" s="3"/>
      <c r="J327" s="3"/>
      <c r="K327" s="3" t="s">
        <v>573</v>
      </c>
      <c r="L327" s="3"/>
      <c r="M327" s="3"/>
      <c r="N327" s="3" t="s">
        <v>173</v>
      </c>
      <c r="O327" s="3"/>
      <c r="P327" s="26"/>
      <c r="Q327" s="26"/>
      <c r="R327" s="26"/>
      <c r="S327" s="26"/>
      <c r="T327" s="26"/>
      <c r="U327" s="26">
        <v>327</v>
      </c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</row>
    <row r="328" spans="1:59" s="173" customFormat="1">
      <c r="A328" s="1">
        <v>194</v>
      </c>
      <c r="B328" s="185" t="s">
        <v>140</v>
      </c>
      <c r="C328" s="3">
        <v>2007</v>
      </c>
      <c r="D328" s="185" t="s">
        <v>141</v>
      </c>
      <c r="E328" s="185" t="s">
        <v>142</v>
      </c>
      <c r="F328" s="2" t="s">
        <v>122</v>
      </c>
      <c r="G328" s="3">
        <v>2007</v>
      </c>
      <c r="H328" s="3"/>
      <c r="I328" s="3"/>
      <c r="J328" s="3"/>
      <c r="K328" s="3" t="s">
        <v>573</v>
      </c>
      <c r="L328" s="3"/>
      <c r="M328" s="3"/>
      <c r="N328" s="3" t="s">
        <v>174</v>
      </c>
      <c r="O328" s="3"/>
      <c r="P328" s="26"/>
      <c r="Q328" s="26"/>
      <c r="R328" s="26"/>
      <c r="S328" s="26"/>
      <c r="T328" s="26"/>
      <c r="U328" s="26">
        <v>209</v>
      </c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</row>
    <row r="329" spans="1:59" s="173" customFormat="1">
      <c r="A329" s="1">
        <v>194</v>
      </c>
      <c r="B329" s="185" t="s">
        <v>140</v>
      </c>
      <c r="C329" s="3">
        <v>2007</v>
      </c>
      <c r="D329" s="185" t="s">
        <v>141</v>
      </c>
      <c r="E329" s="185" t="s">
        <v>142</v>
      </c>
      <c r="F329" s="2" t="s">
        <v>122</v>
      </c>
      <c r="G329" s="3">
        <v>2007</v>
      </c>
      <c r="H329" s="3"/>
      <c r="I329" s="3"/>
      <c r="J329" s="3"/>
      <c r="K329" s="3" t="s">
        <v>574</v>
      </c>
      <c r="L329" s="3"/>
      <c r="M329" s="3"/>
      <c r="N329" s="3" t="s">
        <v>175</v>
      </c>
      <c r="O329" s="3"/>
      <c r="P329" s="26"/>
      <c r="Q329" s="26"/>
      <c r="R329" s="26"/>
      <c r="S329" s="26"/>
      <c r="T329" s="26"/>
      <c r="U329" s="26">
        <v>361</v>
      </c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</row>
    <row r="330" spans="1:59" s="173" customFormat="1">
      <c r="A330" s="4">
        <v>194</v>
      </c>
      <c r="B330" s="186" t="s">
        <v>140</v>
      </c>
      <c r="C330" s="6">
        <v>2007</v>
      </c>
      <c r="D330" s="186" t="s">
        <v>141</v>
      </c>
      <c r="E330" s="186" t="s">
        <v>142</v>
      </c>
      <c r="F330" s="5" t="s">
        <v>122</v>
      </c>
      <c r="G330" s="6">
        <v>2007</v>
      </c>
      <c r="H330" s="6"/>
      <c r="I330" s="6"/>
      <c r="J330" s="6"/>
      <c r="K330" s="6" t="s">
        <v>574</v>
      </c>
      <c r="L330" s="6"/>
      <c r="M330" s="6"/>
      <c r="N330" s="6" t="s">
        <v>176</v>
      </c>
      <c r="O330" s="6"/>
      <c r="P330" s="30"/>
      <c r="Q330" s="30"/>
      <c r="R330" s="30"/>
      <c r="S330" s="30"/>
      <c r="T330" s="30"/>
      <c r="U330" s="30">
        <v>337</v>
      </c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</row>
    <row r="331" spans="1:59" s="173" customFormat="1">
      <c r="A331" s="1">
        <v>194</v>
      </c>
      <c r="B331" s="185" t="s">
        <v>140</v>
      </c>
      <c r="C331" s="3">
        <v>2007</v>
      </c>
      <c r="D331" s="185" t="s">
        <v>141</v>
      </c>
      <c r="E331" s="185" t="s">
        <v>142</v>
      </c>
      <c r="F331" s="2" t="s">
        <v>122</v>
      </c>
      <c r="G331" s="3">
        <v>2007</v>
      </c>
      <c r="H331" s="3"/>
      <c r="I331" s="3"/>
      <c r="J331" s="3"/>
      <c r="K331" s="3" t="s">
        <v>575</v>
      </c>
      <c r="L331" s="3"/>
      <c r="M331" s="3"/>
      <c r="N331" s="3" t="s">
        <v>177</v>
      </c>
      <c r="O331" s="3"/>
      <c r="P331" s="26"/>
      <c r="Q331" s="26"/>
      <c r="R331" s="26"/>
      <c r="S331" s="26"/>
      <c r="T331" s="26"/>
      <c r="U331" s="26">
        <v>15.6</v>
      </c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</row>
    <row r="332" spans="1:59" s="173" customFormat="1">
      <c r="A332" s="1">
        <v>194</v>
      </c>
      <c r="B332" s="185" t="s">
        <v>140</v>
      </c>
      <c r="C332" s="3">
        <v>2007</v>
      </c>
      <c r="D332" s="185" t="s">
        <v>141</v>
      </c>
      <c r="E332" s="185" t="s">
        <v>142</v>
      </c>
      <c r="F332" s="2" t="s">
        <v>122</v>
      </c>
      <c r="G332" s="3">
        <v>2007</v>
      </c>
      <c r="H332" s="3"/>
      <c r="I332" s="3"/>
      <c r="J332" s="3"/>
      <c r="K332" s="3" t="s">
        <v>555</v>
      </c>
      <c r="L332" s="3"/>
      <c r="M332" s="3"/>
      <c r="N332" s="3" t="s">
        <v>178</v>
      </c>
      <c r="O332" s="3"/>
      <c r="P332" s="26"/>
      <c r="Q332" s="26"/>
      <c r="R332" s="26"/>
      <c r="S332" s="26"/>
      <c r="T332" s="26"/>
      <c r="U332" s="26">
        <v>583</v>
      </c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</row>
    <row r="333" spans="1:59" s="173" customFormat="1">
      <c r="A333" s="1">
        <v>194</v>
      </c>
      <c r="B333" s="185" t="s">
        <v>140</v>
      </c>
      <c r="C333" s="3">
        <v>2007</v>
      </c>
      <c r="D333" s="185" t="s">
        <v>141</v>
      </c>
      <c r="E333" s="185" t="s">
        <v>142</v>
      </c>
      <c r="F333" s="2" t="s">
        <v>122</v>
      </c>
      <c r="G333" s="3">
        <v>2007</v>
      </c>
      <c r="H333" s="3"/>
      <c r="I333" s="3"/>
      <c r="J333" s="3"/>
      <c r="K333" s="3" t="s">
        <v>555</v>
      </c>
      <c r="L333" s="3"/>
      <c r="M333" s="3"/>
      <c r="N333" s="3" t="s">
        <v>179</v>
      </c>
      <c r="O333" s="3"/>
      <c r="P333" s="26"/>
      <c r="Q333" s="26"/>
      <c r="R333" s="26"/>
      <c r="S333" s="26"/>
      <c r="T333" s="26"/>
      <c r="U333" s="26">
        <v>575</v>
      </c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</row>
    <row r="334" spans="1:59" s="173" customFormat="1">
      <c r="A334" s="1">
        <v>194</v>
      </c>
      <c r="B334" s="185" t="s">
        <v>140</v>
      </c>
      <c r="C334" s="3">
        <v>2007</v>
      </c>
      <c r="D334" s="185" t="s">
        <v>141</v>
      </c>
      <c r="E334" s="185" t="s">
        <v>142</v>
      </c>
      <c r="F334" s="2" t="s">
        <v>122</v>
      </c>
      <c r="G334" s="3">
        <v>2007</v>
      </c>
      <c r="H334" s="3"/>
      <c r="I334" s="3"/>
      <c r="J334" s="3"/>
      <c r="K334" s="3" t="s">
        <v>555</v>
      </c>
      <c r="L334" s="3"/>
      <c r="M334" s="3"/>
      <c r="N334" s="3" t="s">
        <v>180</v>
      </c>
      <c r="O334" s="3"/>
      <c r="P334" s="26"/>
      <c r="Q334" s="26"/>
      <c r="R334" s="26"/>
      <c r="S334" s="26"/>
      <c r="T334" s="26"/>
      <c r="U334" s="26">
        <v>517</v>
      </c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</row>
    <row r="335" spans="1:59" s="173" customFormat="1">
      <c r="A335" s="1">
        <v>194</v>
      </c>
      <c r="B335" s="185" t="s">
        <v>140</v>
      </c>
      <c r="C335" s="3">
        <v>2007</v>
      </c>
      <c r="D335" s="185" t="s">
        <v>141</v>
      </c>
      <c r="E335" s="185" t="s">
        <v>142</v>
      </c>
      <c r="F335" s="2" t="s">
        <v>122</v>
      </c>
      <c r="G335" s="3">
        <v>2007</v>
      </c>
      <c r="H335" s="3"/>
      <c r="I335" s="3"/>
      <c r="J335" s="3"/>
      <c r="K335" s="3" t="s">
        <v>555</v>
      </c>
      <c r="L335" s="3"/>
      <c r="M335" s="3"/>
      <c r="N335" s="3" t="s">
        <v>181</v>
      </c>
      <c r="O335" s="3"/>
      <c r="P335" s="26"/>
      <c r="Q335" s="26"/>
      <c r="R335" s="26"/>
      <c r="S335" s="26"/>
      <c r="T335" s="26"/>
      <c r="U335" s="26">
        <v>506</v>
      </c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</row>
    <row r="336" spans="1:59" s="173" customFormat="1">
      <c r="A336" s="1">
        <v>194</v>
      </c>
      <c r="B336" s="185" t="s">
        <v>140</v>
      </c>
      <c r="C336" s="3">
        <v>2007</v>
      </c>
      <c r="D336" s="185" t="s">
        <v>141</v>
      </c>
      <c r="E336" s="185" t="s">
        <v>142</v>
      </c>
      <c r="F336" s="2" t="s">
        <v>122</v>
      </c>
      <c r="G336" s="3">
        <v>2007</v>
      </c>
      <c r="H336" s="3"/>
      <c r="I336" s="3"/>
      <c r="J336" s="3"/>
      <c r="K336" s="3" t="s">
        <v>182</v>
      </c>
      <c r="L336" s="3"/>
      <c r="M336" s="3"/>
      <c r="N336" s="3" t="s">
        <v>183</v>
      </c>
      <c r="O336" s="3"/>
      <c r="P336" s="26"/>
      <c r="Q336" s="26"/>
      <c r="R336" s="26"/>
      <c r="S336" s="26"/>
      <c r="T336" s="26"/>
      <c r="U336" s="26">
        <v>348</v>
      </c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</row>
    <row r="337" spans="1:59" s="173" customFormat="1">
      <c r="A337" s="1">
        <v>194</v>
      </c>
      <c r="B337" s="185" t="s">
        <v>140</v>
      </c>
      <c r="C337" s="3">
        <v>2007</v>
      </c>
      <c r="D337" s="185" t="s">
        <v>141</v>
      </c>
      <c r="E337" s="185" t="s">
        <v>142</v>
      </c>
      <c r="F337" s="2" t="s">
        <v>122</v>
      </c>
      <c r="G337" s="3">
        <v>2007</v>
      </c>
      <c r="H337" s="3"/>
      <c r="I337" s="3"/>
      <c r="J337" s="3"/>
      <c r="K337" s="3" t="s">
        <v>576</v>
      </c>
      <c r="L337" s="3"/>
      <c r="M337" s="3"/>
      <c r="N337" s="3" t="s">
        <v>184</v>
      </c>
      <c r="O337" s="3"/>
      <c r="P337" s="26"/>
      <c r="Q337" s="26"/>
      <c r="R337" s="26"/>
      <c r="S337" s="26"/>
      <c r="T337" s="26"/>
      <c r="U337" s="26">
        <v>1250</v>
      </c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</row>
    <row r="338" spans="1:59" s="173" customFormat="1">
      <c r="A338" s="1">
        <v>194</v>
      </c>
      <c r="B338" s="185" t="s">
        <v>140</v>
      </c>
      <c r="C338" s="3">
        <v>2007</v>
      </c>
      <c r="D338" s="185" t="s">
        <v>141</v>
      </c>
      <c r="E338" s="185" t="s">
        <v>142</v>
      </c>
      <c r="F338" s="2" t="s">
        <v>122</v>
      </c>
      <c r="G338" s="3">
        <v>2007</v>
      </c>
      <c r="H338" s="3"/>
      <c r="I338" s="3"/>
      <c r="J338" s="3"/>
      <c r="K338" s="3" t="s">
        <v>577</v>
      </c>
      <c r="L338" s="3"/>
      <c r="M338" s="3"/>
      <c r="N338" s="3" t="s">
        <v>185</v>
      </c>
      <c r="O338" s="3"/>
      <c r="P338" s="26"/>
      <c r="Q338" s="26"/>
      <c r="R338" s="26"/>
      <c r="S338" s="26"/>
      <c r="T338" s="26"/>
      <c r="U338" s="26">
        <v>1300</v>
      </c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</row>
    <row r="339" spans="1:59" s="173" customFormat="1">
      <c r="A339" s="1">
        <v>194</v>
      </c>
      <c r="B339" s="185" t="s">
        <v>140</v>
      </c>
      <c r="C339" s="3">
        <v>2007</v>
      </c>
      <c r="D339" s="185" t="s">
        <v>141</v>
      </c>
      <c r="E339" s="185" t="s">
        <v>142</v>
      </c>
      <c r="F339" s="2" t="s">
        <v>122</v>
      </c>
      <c r="G339" s="3">
        <v>2007</v>
      </c>
      <c r="H339" s="3"/>
      <c r="I339" s="3"/>
      <c r="J339" s="3"/>
      <c r="K339" s="3" t="s">
        <v>577</v>
      </c>
      <c r="L339" s="3"/>
      <c r="M339" s="3"/>
      <c r="N339" s="3" t="s">
        <v>186</v>
      </c>
      <c r="O339" s="3"/>
      <c r="P339" s="26"/>
      <c r="Q339" s="26"/>
      <c r="R339" s="26"/>
      <c r="S339" s="26"/>
      <c r="T339" s="26"/>
      <c r="U339" s="26">
        <v>758</v>
      </c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</row>
    <row r="340" spans="1:59" s="173" customFormat="1">
      <c r="A340" s="1">
        <v>194</v>
      </c>
      <c r="B340" s="185" t="s">
        <v>140</v>
      </c>
      <c r="C340" s="3">
        <v>2007</v>
      </c>
      <c r="D340" s="185" t="s">
        <v>141</v>
      </c>
      <c r="E340" s="185" t="s">
        <v>142</v>
      </c>
      <c r="F340" s="2" t="s">
        <v>122</v>
      </c>
      <c r="G340" s="3">
        <v>2007</v>
      </c>
      <c r="H340" s="3"/>
      <c r="I340" s="3"/>
      <c r="J340" s="3"/>
      <c r="K340" s="3" t="s">
        <v>577</v>
      </c>
      <c r="L340" s="3"/>
      <c r="M340" s="3"/>
      <c r="N340" s="3" t="s">
        <v>187</v>
      </c>
      <c r="O340" s="3"/>
      <c r="P340" s="26"/>
      <c r="Q340" s="26"/>
      <c r="R340" s="26"/>
      <c r="S340" s="26"/>
      <c r="T340" s="26"/>
      <c r="U340" s="26">
        <v>640</v>
      </c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</row>
    <row r="341" spans="1:59" s="173" customFormat="1">
      <c r="A341" s="1">
        <v>194</v>
      </c>
      <c r="B341" s="185" t="s">
        <v>140</v>
      </c>
      <c r="C341" s="3">
        <v>2007</v>
      </c>
      <c r="D341" s="185" t="s">
        <v>141</v>
      </c>
      <c r="E341" s="185" t="s">
        <v>142</v>
      </c>
      <c r="F341" s="2" t="s">
        <v>122</v>
      </c>
      <c r="G341" s="3">
        <v>2007</v>
      </c>
      <c r="H341" s="3"/>
      <c r="I341" s="3"/>
      <c r="J341" s="3"/>
      <c r="K341" s="3" t="s">
        <v>577</v>
      </c>
      <c r="L341" s="3"/>
      <c r="M341" s="3"/>
      <c r="N341" s="3" t="s">
        <v>188</v>
      </c>
      <c r="O341" s="3"/>
      <c r="P341" s="26"/>
      <c r="Q341" s="26"/>
      <c r="R341" s="26"/>
      <c r="S341" s="26"/>
      <c r="T341" s="26"/>
      <c r="U341" s="26">
        <v>402</v>
      </c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</row>
    <row r="342" spans="1:59" s="173" customFormat="1">
      <c r="A342" s="1">
        <v>194</v>
      </c>
      <c r="B342" s="185" t="s">
        <v>140</v>
      </c>
      <c r="C342" s="3">
        <v>2007</v>
      </c>
      <c r="D342" s="185" t="s">
        <v>141</v>
      </c>
      <c r="E342" s="185" t="s">
        <v>142</v>
      </c>
      <c r="F342" s="2" t="s">
        <v>122</v>
      </c>
      <c r="G342" s="3">
        <v>2007</v>
      </c>
      <c r="H342" s="3"/>
      <c r="I342" s="3"/>
      <c r="J342" s="3"/>
      <c r="K342" s="3" t="s">
        <v>578</v>
      </c>
      <c r="L342" s="3"/>
      <c r="M342" s="3"/>
      <c r="N342" s="3" t="s">
        <v>189</v>
      </c>
      <c r="O342" s="3"/>
      <c r="P342" s="26"/>
      <c r="Q342" s="26"/>
      <c r="R342" s="26"/>
      <c r="S342" s="26"/>
      <c r="T342" s="26"/>
      <c r="U342" s="26">
        <v>316</v>
      </c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</row>
    <row r="343" spans="1:59" s="173" customFormat="1">
      <c r="A343" s="1">
        <v>194</v>
      </c>
      <c r="B343" s="185" t="s">
        <v>140</v>
      </c>
      <c r="C343" s="3">
        <v>2007</v>
      </c>
      <c r="D343" s="185" t="s">
        <v>141</v>
      </c>
      <c r="E343" s="185" t="s">
        <v>142</v>
      </c>
      <c r="F343" s="2" t="s">
        <v>122</v>
      </c>
      <c r="G343" s="3">
        <v>2007</v>
      </c>
      <c r="H343" s="3"/>
      <c r="I343" s="3"/>
      <c r="J343" s="3"/>
      <c r="K343" s="3" t="s">
        <v>578</v>
      </c>
      <c r="L343" s="3"/>
      <c r="M343" s="3"/>
      <c r="N343" s="3" t="s">
        <v>190</v>
      </c>
      <c r="O343" s="3"/>
      <c r="P343" s="26"/>
      <c r="Q343" s="26"/>
      <c r="R343" s="26"/>
      <c r="S343" s="26"/>
      <c r="T343" s="26"/>
      <c r="U343" s="26">
        <v>148</v>
      </c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</row>
    <row r="344" spans="1:59" s="173" customFormat="1">
      <c r="A344" s="1">
        <v>194</v>
      </c>
      <c r="B344" s="185" t="s">
        <v>140</v>
      </c>
      <c r="C344" s="3">
        <v>2007</v>
      </c>
      <c r="D344" s="185" t="s">
        <v>141</v>
      </c>
      <c r="E344" s="185" t="s">
        <v>142</v>
      </c>
      <c r="F344" s="2" t="s">
        <v>122</v>
      </c>
      <c r="G344" s="3">
        <v>2007</v>
      </c>
      <c r="H344" s="3"/>
      <c r="I344" s="3"/>
      <c r="J344" s="3"/>
      <c r="K344" s="3" t="s">
        <v>578</v>
      </c>
      <c r="L344" s="3"/>
      <c r="M344" s="3"/>
      <c r="N344" s="3" t="s">
        <v>191</v>
      </c>
      <c r="O344" s="3"/>
      <c r="P344" s="26"/>
      <c r="Q344" s="26"/>
      <c r="R344" s="26"/>
      <c r="S344" s="26"/>
      <c r="T344" s="26"/>
      <c r="U344" s="26">
        <v>88.6</v>
      </c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</row>
    <row r="345" spans="1:59" s="173" customFormat="1">
      <c r="A345" s="1">
        <v>194</v>
      </c>
      <c r="B345" s="185" t="s">
        <v>140</v>
      </c>
      <c r="C345" s="3">
        <v>2007</v>
      </c>
      <c r="D345" s="185" t="s">
        <v>141</v>
      </c>
      <c r="E345" s="185" t="s">
        <v>142</v>
      </c>
      <c r="F345" s="2" t="s">
        <v>122</v>
      </c>
      <c r="G345" s="3">
        <v>2007</v>
      </c>
      <c r="H345" s="3"/>
      <c r="I345" s="3"/>
      <c r="J345" s="3"/>
      <c r="K345" s="3" t="s">
        <v>578</v>
      </c>
      <c r="L345" s="3"/>
      <c r="M345" s="3"/>
      <c r="N345" s="3" t="s">
        <v>192</v>
      </c>
      <c r="O345" s="3"/>
      <c r="P345" s="26"/>
      <c r="Q345" s="26"/>
      <c r="R345" s="26"/>
      <c r="S345" s="26"/>
      <c r="T345" s="26"/>
      <c r="U345" s="26">
        <v>65.599999999999994</v>
      </c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</row>
    <row r="346" spans="1:59" s="173" customFormat="1">
      <c r="A346" s="1"/>
      <c r="B346" s="185"/>
      <c r="C346" s="3"/>
      <c r="D346" s="185"/>
      <c r="E346" s="185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26"/>
      <c r="Q346" s="26"/>
      <c r="R346" s="26"/>
      <c r="S346" s="26"/>
      <c r="T346" s="26"/>
      <c r="U346" s="2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</row>
    <row r="347" spans="1:59" s="173" customFormat="1">
      <c r="A347" s="155" t="s">
        <v>395</v>
      </c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</row>
    <row r="348" spans="1:59" s="173" customFormat="1">
      <c r="A348" s="1">
        <v>193</v>
      </c>
      <c r="B348" s="185" t="s">
        <v>90</v>
      </c>
      <c r="C348" s="3">
        <v>2001</v>
      </c>
      <c r="D348" s="185" t="s">
        <v>91</v>
      </c>
      <c r="E348" s="185" t="s">
        <v>92</v>
      </c>
      <c r="F348" s="2" t="s">
        <v>93</v>
      </c>
      <c r="G348" s="3">
        <v>2001</v>
      </c>
      <c r="H348" s="3"/>
      <c r="I348" s="3"/>
      <c r="J348" s="3"/>
      <c r="K348" s="3" t="s">
        <v>79</v>
      </c>
      <c r="L348" s="3"/>
      <c r="M348" s="3"/>
      <c r="N348" s="3"/>
      <c r="O348" s="3"/>
      <c r="P348" s="26"/>
      <c r="Q348" s="26"/>
      <c r="R348" s="26"/>
      <c r="S348" s="26"/>
      <c r="T348" s="26">
        <v>3.9</v>
      </c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</row>
    <row r="349" spans="1:59" s="173" customFormat="1">
      <c r="A349" s="1">
        <v>193</v>
      </c>
      <c r="B349" s="185" t="s">
        <v>90</v>
      </c>
      <c r="C349" s="3">
        <v>2001</v>
      </c>
      <c r="D349" s="185" t="s">
        <v>91</v>
      </c>
      <c r="E349" s="185" t="s">
        <v>92</v>
      </c>
      <c r="F349" s="2" t="s">
        <v>93</v>
      </c>
      <c r="G349" s="3">
        <v>2001</v>
      </c>
      <c r="H349" s="3"/>
      <c r="I349" s="3"/>
      <c r="J349" s="3"/>
      <c r="K349" s="3" t="s">
        <v>94</v>
      </c>
      <c r="L349" s="3"/>
      <c r="M349" s="3"/>
      <c r="N349" s="3"/>
      <c r="O349" s="3"/>
      <c r="P349" s="26"/>
      <c r="Q349" s="26"/>
      <c r="R349" s="26"/>
      <c r="S349" s="26"/>
      <c r="T349" s="26">
        <v>7.2</v>
      </c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</row>
    <row r="350" spans="1:59" s="173" customFormat="1">
      <c r="A350" s="1">
        <v>193</v>
      </c>
      <c r="B350" s="185" t="s">
        <v>90</v>
      </c>
      <c r="C350" s="3">
        <v>2001</v>
      </c>
      <c r="D350" s="185" t="s">
        <v>91</v>
      </c>
      <c r="E350" s="185" t="s">
        <v>92</v>
      </c>
      <c r="F350" s="2" t="s">
        <v>93</v>
      </c>
      <c r="G350" s="3">
        <v>2001</v>
      </c>
      <c r="H350" s="3"/>
      <c r="I350" s="3"/>
      <c r="J350" s="3"/>
      <c r="K350" s="3" t="s">
        <v>95</v>
      </c>
      <c r="L350" s="3"/>
      <c r="M350" s="3"/>
      <c r="N350" s="3"/>
      <c r="O350" s="3"/>
      <c r="P350" s="26"/>
      <c r="Q350" s="26"/>
      <c r="R350" s="26"/>
      <c r="S350" s="26"/>
      <c r="T350" s="26">
        <v>9</v>
      </c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</row>
    <row r="351" spans="1:59" s="173" customFormat="1">
      <c r="A351" s="1">
        <v>193</v>
      </c>
      <c r="B351" s="185" t="s">
        <v>90</v>
      </c>
      <c r="C351" s="3">
        <v>2001</v>
      </c>
      <c r="D351" s="185" t="s">
        <v>91</v>
      </c>
      <c r="E351" s="185" t="s">
        <v>92</v>
      </c>
      <c r="F351" s="2" t="s">
        <v>93</v>
      </c>
      <c r="G351" s="3">
        <v>2001</v>
      </c>
      <c r="H351" s="3"/>
      <c r="I351" s="3"/>
      <c r="J351" s="3"/>
      <c r="K351" s="3" t="s">
        <v>96</v>
      </c>
      <c r="L351" s="3"/>
      <c r="M351" s="3"/>
      <c r="N351" s="3"/>
      <c r="O351" s="3"/>
      <c r="P351" s="26"/>
      <c r="Q351" s="26"/>
      <c r="R351" s="26"/>
      <c r="S351" s="26"/>
      <c r="T351" s="26">
        <v>13</v>
      </c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</row>
    <row r="352" spans="1:59" s="173" customFormat="1">
      <c r="A352" s="1">
        <v>193</v>
      </c>
      <c r="B352" s="185" t="s">
        <v>90</v>
      </c>
      <c r="C352" s="3">
        <v>2001</v>
      </c>
      <c r="D352" s="185" t="s">
        <v>91</v>
      </c>
      <c r="E352" s="185" t="s">
        <v>92</v>
      </c>
      <c r="F352" s="2" t="s">
        <v>93</v>
      </c>
      <c r="G352" s="3">
        <v>2001</v>
      </c>
      <c r="H352" s="3"/>
      <c r="I352" s="3"/>
      <c r="J352" s="3"/>
      <c r="K352" s="3" t="s">
        <v>97</v>
      </c>
      <c r="L352" s="3"/>
      <c r="M352" s="3"/>
      <c r="N352" s="3"/>
      <c r="O352" s="3"/>
      <c r="P352" s="26"/>
      <c r="Q352" s="26"/>
      <c r="R352" s="26"/>
      <c r="S352" s="26"/>
      <c r="T352" s="26">
        <v>5.4</v>
      </c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</row>
    <row r="353" spans="1:59" s="173" customFormat="1">
      <c r="A353" s="1">
        <v>193</v>
      </c>
      <c r="B353" s="185" t="s">
        <v>90</v>
      </c>
      <c r="C353" s="3">
        <v>2001</v>
      </c>
      <c r="D353" s="185" t="s">
        <v>91</v>
      </c>
      <c r="E353" s="185" t="s">
        <v>92</v>
      </c>
      <c r="F353" s="2" t="s">
        <v>93</v>
      </c>
      <c r="G353" s="3">
        <v>2001</v>
      </c>
      <c r="H353" s="3"/>
      <c r="I353" s="3"/>
      <c r="J353" s="3"/>
      <c r="K353" s="3" t="s">
        <v>78</v>
      </c>
      <c r="L353" s="3"/>
      <c r="M353" s="3"/>
      <c r="N353" s="3"/>
      <c r="O353" s="3"/>
      <c r="P353" s="26"/>
      <c r="Q353" s="26"/>
      <c r="R353" s="26"/>
      <c r="S353" s="26"/>
      <c r="T353" s="26">
        <v>9.1</v>
      </c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</row>
    <row r="354" spans="1:59">
      <c r="A354" s="1">
        <v>91</v>
      </c>
      <c r="B354" s="7" t="s">
        <v>15</v>
      </c>
      <c r="C354" s="3">
        <v>1992</v>
      </c>
      <c r="D354" s="187" t="s">
        <v>73</v>
      </c>
      <c r="E354" s="187" t="s">
        <v>74</v>
      </c>
      <c r="F354" s="2" t="s">
        <v>75</v>
      </c>
      <c r="G354" s="3">
        <v>1992</v>
      </c>
      <c r="H354" s="3"/>
      <c r="I354" s="3"/>
      <c r="J354" s="3"/>
      <c r="K354" s="3"/>
      <c r="L354" s="3"/>
      <c r="M354" s="3"/>
      <c r="N354" s="3" t="s">
        <v>76</v>
      </c>
      <c r="O354" s="3"/>
      <c r="P354" s="26"/>
      <c r="Q354" s="26">
        <v>0.8</v>
      </c>
    </row>
    <row r="355" spans="1:59">
      <c r="A355" s="1">
        <v>91</v>
      </c>
      <c r="B355" s="7" t="s">
        <v>15</v>
      </c>
      <c r="C355" s="3">
        <v>1992</v>
      </c>
      <c r="D355" s="187" t="s">
        <v>73</v>
      </c>
      <c r="E355" s="187" t="s">
        <v>74</v>
      </c>
      <c r="F355" s="2" t="s">
        <v>75</v>
      </c>
      <c r="G355" s="3">
        <v>1992</v>
      </c>
      <c r="H355" s="3"/>
      <c r="I355" s="3"/>
      <c r="J355" s="3"/>
      <c r="K355" s="3"/>
      <c r="L355" s="3"/>
      <c r="M355" s="3"/>
      <c r="N355" s="3" t="s">
        <v>77</v>
      </c>
      <c r="O355" s="3"/>
      <c r="P355" s="26"/>
      <c r="Q355" s="26">
        <v>0.84</v>
      </c>
    </row>
    <row r="356" spans="1:59">
      <c r="A356" s="1">
        <v>91</v>
      </c>
      <c r="B356" s="7" t="s">
        <v>15</v>
      </c>
      <c r="C356" s="3">
        <v>1992</v>
      </c>
      <c r="D356" s="187" t="s">
        <v>73</v>
      </c>
      <c r="E356" s="187" t="s">
        <v>74</v>
      </c>
      <c r="F356" s="2" t="s">
        <v>75</v>
      </c>
      <c r="G356" s="3">
        <v>1992</v>
      </c>
      <c r="H356" s="3"/>
      <c r="I356" s="3"/>
      <c r="J356" s="3"/>
      <c r="K356" s="3"/>
      <c r="L356" s="3"/>
      <c r="M356" s="3"/>
      <c r="N356" s="3" t="s">
        <v>78</v>
      </c>
      <c r="O356" s="3"/>
      <c r="P356" s="26"/>
      <c r="Q356" s="26">
        <v>0.86</v>
      </c>
    </row>
    <row r="357" spans="1:59">
      <c r="A357" s="1">
        <v>91</v>
      </c>
      <c r="B357" s="7" t="s">
        <v>15</v>
      </c>
      <c r="C357" s="3">
        <v>1992</v>
      </c>
      <c r="D357" s="187" t="s">
        <v>73</v>
      </c>
      <c r="E357" s="187" t="s">
        <v>74</v>
      </c>
      <c r="F357" s="2" t="s">
        <v>75</v>
      </c>
      <c r="G357" s="3">
        <v>1992</v>
      </c>
      <c r="H357" s="3"/>
      <c r="I357" s="3"/>
      <c r="J357" s="3"/>
      <c r="K357" s="3"/>
      <c r="L357" s="3"/>
      <c r="M357" s="3"/>
      <c r="N357" s="3" t="s">
        <v>79</v>
      </c>
      <c r="O357" s="3"/>
      <c r="P357" s="26"/>
      <c r="Q357" s="26">
        <v>0.9</v>
      </c>
    </row>
    <row r="358" spans="1:59">
      <c r="A358" s="1">
        <v>91</v>
      </c>
      <c r="B358" s="7" t="s">
        <v>15</v>
      </c>
      <c r="C358" s="3">
        <v>1992</v>
      </c>
      <c r="D358" s="187" t="s">
        <v>73</v>
      </c>
      <c r="E358" s="187" t="s">
        <v>74</v>
      </c>
      <c r="F358" s="2" t="s">
        <v>75</v>
      </c>
      <c r="G358" s="3">
        <v>1992</v>
      </c>
      <c r="H358" s="3"/>
      <c r="I358" s="3"/>
      <c r="J358" s="3"/>
      <c r="K358" s="3"/>
      <c r="L358" s="3"/>
      <c r="M358" s="3"/>
      <c r="N358" s="3" t="s">
        <v>80</v>
      </c>
      <c r="O358" s="3"/>
      <c r="P358" s="26"/>
      <c r="Q358" s="26">
        <v>0.94</v>
      </c>
    </row>
    <row r="359" spans="1:59">
      <c r="A359" s="3">
        <v>61</v>
      </c>
      <c r="B359" s="7" t="s">
        <v>15</v>
      </c>
      <c r="C359" s="7">
        <v>1988</v>
      </c>
      <c r="D359" s="7" t="s">
        <v>39</v>
      </c>
      <c r="E359" s="13" t="s">
        <v>40</v>
      </c>
      <c r="F359" s="3" t="s">
        <v>18</v>
      </c>
      <c r="G359" s="3">
        <v>1988</v>
      </c>
      <c r="H359" s="3" t="s">
        <v>41</v>
      </c>
      <c r="I359" s="3"/>
      <c r="J359" s="3"/>
      <c r="K359" s="3" t="s">
        <v>21</v>
      </c>
      <c r="L359" s="3"/>
      <c r="M359" s="3"/>
      <c r="N359" s="3" t="s">
        <v>42</v>
      </c>
      <c r="O359" s="3"/>
      <c r="P359" s="26"/>
      <c r="Q359" s="26"/>
      <c r="R359" s="26">
        <v>6</v>
      </c>
      <c r="S359" s="26">
        <v>16</v>
      </c>
      <c r="T359" s="26">
        <v>13</v>
      </c>
      <c r="U359" s="26"/>
      <c r="W359" s="172">
        <f t="shared" ref="W359:W371" si="18">+T359</f>
        <v>13</v>
      </c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</row>
    <row r="360" spans="1:59">
      <c r="A360" s="3">
        <v>61</v>
      </c>
      <c r="B360" s="7" t="s">
        <v>15</v>
      </c>
      <c r="C360" s="7">
        <v>1988</v>
      </c>
      <c r="D360" s="7" t="s">
        <v>39</v>
      </c>
      <c r="E360" s="13" t="s">
        <v>40</v>
      </c>
      <c r="F360" s="3" t="s">
        <v>18</v>
      </c>
      <c r="G360" s="3">
        <v>1988</v>
      </c>
      <c r="H360" s="3" t="s">
        <v>41</v>
      </c>
      <c r="I360" s="3"/>
      <c r="J360" s="3"/>
      <c r="K360" s="3" t="s">
        <v>21</v>
      </c>
      <c r="L360" s="3"/>
      <c r="M360" s="3"/>
      <c r="N360" s="3" t="s">
        <v>43</v>
      </c>
      <c r="O360" s="3"/>
      <c r="P360" s="26"/>
      <c r="Q360" s="26"/>
      <c r="R360" s="26">
        <v>7</v>
      </c>
      <c r="S360" s="26">
        <v>14</v>
      </c>
      <c r="T360" s="26">
        <v>12</v>
      </c>
      <c r="U360" s="26"/>
      <c r="W360" s="172">
        <f t="shared" si="18"/>
        <v>12</v>
      </c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</row>
    <row r="361" spans="1:59" s="156" customFormat="1">
      <c r="A361" s="3">
        <v>61</v>
      </c>
      <c r="B361" s="7" t="s">
        <v>15</v>
      </c>
      <c r="C361" s="7">
        <v>1988</v>
      </c>
      <c r="D361" s="7" t="s">
        <v>39</v>
      </c>
      <c r="E361" s="13" t="s">
        <v>44</v>
      </c>
      <c r="F361" s="3" t="s">
        <v>18</v>
      </c>
      <c r="G361" s="3">
        <v>1988</v>
      </c>
      <c r="H361" s="3" t="s">
        <v>41</v>
      </c>
      <c r="I361" s="3"/>
      <c r="J361" s="3"/>
      <c r="K361" s="3" t="s">
        <v>21</v>
      </c>
      <c r="L361" s="3"/>
      <c r="M361" s="3"/>
      <c r="N361" s="3" t="s">
        <v>45</v>
      </c>
      <c r="O361" s="3"/>
      <c r="P361" s="26"/>
      <c r="Q361" s="26"/>
      <c r="R361" s="26">
        <v>6</v>
      </c>
      <c r="S361" s="26">
        <v>13</v>
      </c>
      <c r="T361" s="26">
        <v>11</v>
      </c>
      <c r="U361" s="26"/>
      <c r="V361" s="173"/>
      <c r="W361" s="172">
        <f t="shared" si="18"/>
        <v>11</v>
      </c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</row>
    <row r="362" spans="1:59" s="156" customFormat="1">
      <c r="A362" s="3">
        <v>61</v>
      </c>
      <c r="B362" s="7" t="s">
        <v>15</v>
      </c>
      <c r="C362" s="7">
        <v>1988</v>
      </c>
      <c r="D362" s="7" t="s">
        <v>39</v>
      </c>
      <c r="E362" s="13" t="s">
        <v>40</v>
      </c>
      <c r="F362" s="3" t="s">
        <v>18</v>
      </c>
      <c r="G362" s="3">
        <v>1988</v>
      </c>
      <c r="H362" s="3" t="s">
        <v>46</v>
      </c>
      <c r="I362" s="3"/>
      <c r="J362" s="3"/>
      <c r="K362" s="3" t="s">
        <v>47</v>
      </c>
      <c r="L362" s="3"/>
      <c r="M362" s="3"/>
      <c r="N362" s="3" t="s">
        <v>47</v>
      </c>
      <c r="O362" s="3"/>
      <c r="P362" s="26"/>
      <c r="Q362" s="26"/>
      <c r="R362" s="26"/>
      <c r="S362" s="26"/>
      <c r="T362" s="26">
        <v>8</v>
      </c>
      <c r="U362" s="26"/>
      <c r="V362" s="173"/>
      <c r="W362" s="172">
        <f t="shared" si="18"/>
        <v>8</v>
      </c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</row>
    <row r="363" spans="1:59" s="156" customFormat="1">
      <c r="A363" s="3">
        <v>61</v>
      </c>
      <c r="B363" s="7" t="s">
        <v>15</v>
      </c>
      <c r="C363" s="7">
        <v>1988</v>
      </c>
      <c r="D363" s="7" t="s">
        <v>39</v>
      </c>
      <c r="E363" s="13" t="s">
        <v>40</v>
      </c>
      <c r="F363" s="3" t="s">
        <v>18</v>
      </c>
      <c r="G363" s="3">
        <v>1988</v>
      </c>
      <c r="H363" s="3" t="s">
        <v>48</v>
      </c>
      <c r="I363" s="3"/>
      <c r="J363" s="3"/>
      <c r="K363" s="3" t="s">
        <v>47</v>
      </c>
      <c r="L363" s="3"/>
      <c r="M363" s="3"/>
      <c r="N363" s="8" t="s">
        <v>47</v>
      </c>
      <c r="O363" s="3"/>
      <c r="P363" s="26"/>
      <c r="Q363" s="26"/>
      <c r="R363" s="26"/>
      <c r="S363" s="26"/>
      <c r="T363" s="26">
        <v>8</v>
      </c>
      <c r="U363" s="26"/>
      <c r="V363" s="173"/>
      <c r="W363" s="172">
        <f t="shared" si="18"/>
        <v>8</v>
      </c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</row>
    <row r="364" spans="1:59" s="156" customFormat="1">
      <c r="A364" s="3">
        <v>61</v>
      </c>
      <c r="B364" s="7" t="s">
        <v>15</v>
      </c>
      <c r="C364" s="7">
        <v>1988</v>
      </c>
      <c r="D364" s="7" t="s">
        <v>39</v>
      </c>
      <c r="E364" s="13" t="s">
        <v>40</v>
      </c>
      <c r="F364" s="3" t="s">
        <v>18</v>
      </c>
      <c r="G364" s="3">
        <v>1988</v>
      </c>
      <c r="H364" s="3" t="s">
        <v>41</v>
      </c>
      <c r="I364" s="3"/>
      <c r="J364" s="3"/>
      <c r="K364" s="9" t="s">
        <v>579</v>
      </c>
      <c r="L364" s="8"/>
      <c r="M364" s="8"/>
      <c r="N364" s="8" t="s">
        <v>49</v>
      </c>
      <c r="O364" s="3"/>
      <c r="P364" s="26"/>
      <c r="Q364" s="26"/>
      <c r="R364" s="26"/>
      <c r="S364" s="26"/>
      <c r="T364" s="26">
        <v>12</v>
      </c>
      <c r="U364" s="26"/>
      <c r="V364" s="173"/>
      <c r="W364" s="172">
        <f t="shared" si="18"/>
        <v>12</v>
      </c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</row>
    <row r="365" spans="1:59" s="156" customFormat="1">
      <c r="A365" s="6">
        <v>61</v>
      </c>
      <c r="B365" s="188" t="s">
        <v>15</v>
      </c>
      <c r="C365" s="188">
        <v>1988</v>
      </c>
      <c r="D365" s="188" t="s">
        <v>39</v>
      </c>
      <c r="E365" s="189" t="s">
        <v>40</v>
      </c>
      <c r="F365" s="6" t="s">
        <v>18</v>
      </c>
      <c r="G365" s="6">
        <v>1988</v>
      </c>
      <c r="H365" s="6" t="s">
        <v>41</v>
      </c>
      <c r="I365" s="6"/>
      <c r="J365" s="6"/>
      <c r="K365" s="10" t="s">
        <v>45</v>
      </c>
      <c r="L365" s="10"/>
      <c r="M365" s="10"/>
      <c r="N365" s="6" t="s">
        <v>45</v>
      </c>
      <c r="O365" s="6"/>
      <c r="P365" s="30"/>
      <c r="Q365" s="30"/>
      <c r="R365" s="30"/>
      <c r="S365" s="30"/>
      <c r="T365" s="30">
        <v>11</v>
      </c>
      <c r="U365" s="30"/>
      <c r="V365" s="173"/>
      <c r="W365" s="172">
        <f t="shared" si="18"/>
        <v>11</v>
      </c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</row>
    <row r="366" spans="1:59" s="156" customFormat="1">
      <c r="A366" s="3">
        <v>61</v>
      </c>
      <c r="B366" s="7" t="s">
        <v>15</v>
      </c>
      <c r="C366" s="7">
        <v>1988</v>
      </c>
      <c r="D366" s="7" t="s">
        <v>39</v>
      </c>
      <c r="E366" s="13" t="s">
        <v>40</v>
      </c>
      <c r="F366" s="3" t="s">
        <v>18</v>
      </c>
      <c r="G366" s="3">
        <v>1988</v>
      </c>
      <c r="H366" s="3" t="s">
        <v>41</v>
      </c>
      <c r="I366" s="3"/>
      <c r="J366" s="3"/>
      <c r="K366" s="156" t="s">
        <v>580</v>
      </c>
      <c r="L366" s="9" t="s">
        <v>50</v>
      </c>
      <c r="M366" s="8"/>
      <c r="N366" s="8" t="s">
        <v>51</v>
      </c>
      <c r="O366" s="3"/>
      <c r="P366" s="26"/>
      <c r="Q366" s="26"/>
      <c r="R366" s="26"/>
      <c r="S366" s="26"/>
      <c r="T366" s="26">
        <v>9.5</v>
      </c>
      <c r="U366" s="26"/>
      <c r="V366" s="173"/>
      <c r="W366" s="172">
        <f t="shared" si="18"/>
        <v>9.5</v>
      </c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</row>
    <row r="367" spans="1:59" s="156" customFormat="1">
      <c r="A367" s="3">
        <v>61</v>
      </c>
      <c r="B367" s="7" t="s">
        <v>15</v>
      </c>
      <c r="C367" s="7">
        <v>1988</v>
      </c>
      <c r="D367" s="7" t="s">
        <v>39</v>
      </c>
      <c r="E367" s="13" t="s">
        <v>40</v>
      </c>
      <c r="F367" s="3" t="s">
        <v>18</v>
      </c>
      <c r="G367" s="3">
        <v>1988</v>
      </c>
      <c r="H367" s="3" t="s">
        <v>41</v>
      </c>
      <c r="I367" s="3"/>
      <c r="J367" s="3"/>
      <c r="K367" s="9" t="s">
        <v>52</v>
      </c>
      <c r="L367" s="8"/>
      <c r="M367" s="8"/>
      <c r="N367" s="8" t="s">
        <v>52</v>
      </c>
      <c r="O367" s="3"/>
      <c r="P367" s="26"/>
      <c r="Q367" s="26"/>
      <c r="R367" s="26"/>
      <c r="S367" s="26"/>
      <c r="T367" s="26">
        <v>12</v>
      </c>
      <c r="U367" s="26"/>
      <c r="V367" s="173"/>
      <c r="W367" s="172">
        <f t="shared" si="18"/>
        <v>12</v>
      </c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</row>
    <row r="368" spans="1:59" s="156" customFormat="1">
      <c r="A368" s="3">
        <v>61</v>
      </c>
      <c r="B368" s="7" t="s">
        <v>15</v>
      </c>
      <c r="C368" s="7">
        <v>1988</v>
      </c>
      <c r="D368" s="7" t="s">
        <v>39</v>
      </c>
      <c r="E368" s="13" t="s">
        <v>40</v>
      </c>
      <c r="F368" s="3" t="s">
        <v>18</v>
      </c>
      <c r="G368" s="3">
        <v>1988</v>
      </c>
      <c r="H368" s="3" t="s">
        <v>41</v>
      </c>
      <c r="I368" s="3"/>
      <c r="J368" s="3"/>
      <c r="K368" s="3" t="s">
        <v>581</v>
      </c>
      <c r="L368" s="3"/>
      <c r="M368" s="3"/>
      <c r="N368" s="3" t="s">
        <v>53</v>
      </c>
      <c r="O368" s="3"/>
      <c r="P368" s="26"/>
      <c r="Q368" s="26"/>
      <c r="R368" s="26">
        <v>4</v>
      </c>
      <c r="S368" s="26">
        <v>6</v>
      </c>
      <c r="T368" s="26">
        <v>4</v>
      </c>
      <c r="U368" s="26"/>
      <c r="V368" s="173"/>
      <c r="W368" s="172">
        <f t="shared" si="18"/>
        <v>4</v>
      </c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</row>
    <row r="369" spans="1:59" s="156" customFormat="1">
      <c r="A369" s="3">
        <v>61</v>
      </c>
      <c r="B369" s="7" t="s">
        <v>15</v>
      </c>
      <c r="C369" s="7">
        <v>1988</v>
      </c>
      <c r="D369" s="7" t="s">
        <v>39</v>
      </c>
      <c r="E369" s="13" t="s">
        <v>40</v>
      </c>
      <c r="F369" s="3" t="s">
        <v>18</v>
      </c>
      <c r="G369" s="3">
        <v>1988</v>
      </c>
      <c r="H369" s="3" t="s">
        <v>41</v>
      </c>
      <c r="I369" s="3"/>
      <c r="J369" s="3"/>
      <c r="K369" s="3" t="s">
        <v>581</v>
      </c>
      <c r="L369" s="8"/>
      <c r="M369" s="8"/>
      <c r="N369" s="8" t="s">
        <v>54</v>
      </c>
      <c r="O369" s="3"/>
      <c r="P369" s="26"/>
      <c r="Q369" s="26"/>
      <c r="R369" s="26"/>
      <c r="S369" s="26"/>
      <c r="T369" s="26">
        <v>4</v>
      </c>
      <c r="U369" s="26"/>
      <c r="V369" s="173"/>
      <c r="W369" s="172">
        <f t="shared" si="18"/>
        <v>4</v>
      </c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</row>
    <row r="370" spans="1:59" s="156" customFormat="1">
      <c r="A370" s="3">
        <v>61</v>
      </c>
      <c r="B370" s="7" t="s">
        <v>15</v>
      </c>
      <c r="C370" s="7">
        <v>1988</v>
      </c>
      <c r="D370" s="7" t="s">
        <v>39</v>
      </c>
      <c r="E370" s="13" t="s">
        <v>40</v>
      </c>
      <c r="F370" s="3" t="s">
        <v>18</v>
      </c>
      <c r="G370" s="3">
        <v>1988</v>
      </c>
      <c r="H370" s="3" t="s">
        <v>41</v>
      </c>
      <c r="I370" s="3"/>
      <c r="J370" s="3"/>
      <c r="K370" s="9" t="s">
        <v>582</v>
      </c>
      <c r="L370" s="8"/>
      <c r="M370" s="8"/>
      <c r="N370" s="8" t="s">
        <v>55</v>
      </c>
      <c r="O370" s="3"/>
      <c r="P370" s="26"/>
      <c r="Q370" s="26"/>
      <c r="R370" s="26"/>
      <c r="S370" s="26"/>
      <c r="T370" s="26">
        <v>13</v>
      </c>
      <c r="U370" s="26"/>
      <c r="V370" s="173"/>
      <c r="W370" s="172">
        <f t="shared" si="18"/>
        <v>13</v>
      </c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</row>
    <row r="371" spans="1:59" s="156" customFormat="1">
      <c r="A371" s="3">
        <v>61</v>
      </c>
      <c r="B371" s="7" t="s">
        <v>15</v>
      </c>
      <c r="C371" s="7">
        <v>1988</v>
      </c>
      <c r="D371" s="7" t="s">
        <v>39</v>
      </c>
      <c r="E371" s="13" t="s">
        <v>40</v>
      </c>
      <c r="F371" s="3" t="s">
        <v>18</v>
      </c>
      <c r="G371" s="3">
        <v>1988</v>
      </c>
      <c r="H371" s="3" t="s">
        <v>41</v>
      </c>
      <c r="I371" s="3"/>
      <c r="J371" s="3"/>
      <c r="K371" s="9" t="s">
        <v>582</v>
      </c>
      <c r="L371" s="8"/>
      <c r="M371" s="8"/>
      <c r="N371" s="8" t="s">
        <v>56</v>
      </c>
      <c r="O371" s="3"/>
      <c r="P371" s="26"/>
      <c r="Q371" s="26"/>
      <c r="R371" s="26"/>
      <c r="S371" s="26"/>
      <c r="T371" s="26">
        <v>30</v>
      </c>
      <c r="U371" s="26"/>
      <c r="V371" s="173"/>
      <c r="W371" s="172">
        <f t="shared" si="18"/>
        <v>30</v>
      </c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</row>
    <row r="372" spans="1:59" s="156" customFormat="1">
      <c r="A372" s="155"/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73"/>
      <c r="Q372" s="173"/>
      <c r="R372" s="173"/>
      <c r="S372" s="173"/>
      <c r="T372" s="173"/>
      <c r="U372" s="173"/>
      <c r="V372" s="173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</row>
    <row r="373" spans="1:59" s="156" customFormat="1">
      <c r="A373" s="155" t="s">
        <v>392</v>
      </c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73"/>
      <c r="Q373" s="173"/>
      <c r="R373" s="173"/>
      <c r="S373" s="173"/>
      <c r="T373" s="173"/>
      <c r="U373" s="173"/>
      <c r="V373" s="173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</row>
    <row r="374" spans="1:59" s="156" customFormat="1">
      <c r="A374" s="190"/>
      <c r="B374" s="14" t="s">
        <v>385</v>
      </c>
      <c r="C374" s="14">
        <v>1996</v>
      </c>
      <c r="D374" s="190"/>
      <c r="E374" s="190"/>
      <c r="F374" s="191" t="s">
        <v>122</v>
      </c>
      <c r="G374" s="190"/>
      <c r="H374" s="14"/>
      <c r="I374" s="190" t="s">
        <v>60</v>
      </c>
      <c r="J374" s="190"/>
      <c r="K374" s="14"/>
      <c r="L374" s="190"/>
      <c r="M374" s="190"/>
      <c r="N374" s="190"/>
      <c r="O374" s="190"/>
      <c r="P374" s="171"/>
      <c r="Q374" s="29"/>
      <c r="R374" s="171"/>
      <c r="S374" s="171"/>
      <c r="T374" s="29">
        <v>3.3200000000000003</v>
      </c>
      <c r="U374" s="173"/>
      <c r="V374" s="173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</row>
    <row r="375" spans="1:59" s="156" customFormat="1">
      <c r="A375" s="190"/>
      <c r="B375" s="14" t="s">
        <v>385</v>
      </c>
      <c r="C375" s="14">
        <v>1996</v>
      </c>
      <c r="D375" s="190"/>
      <c r="E375" s="190"/>
      <c r="F375" s="191" t="s">
        <v>122</v>
      </c>
      <c r="G375" s="190"/>
      <c r="H375" s="14"/>
      <c r="I375" s="190" t="s">
        <v>60</v>
      </c>
      <c r="J375" s="190"/>
      <c r="K375" s="14"/>
      <c r="L375" s="190"/>
      <c r="M375" s="190"/>
      <c r="N375" s="190"/>
      <c r="O375" s="190"/>
      <c r="P375" s="171"/>
      <c r="Q375" s="29"/>
      <c r="R375" s="171"/>
      <c r="S375" s="171"/>
      <c r="T375" s="29">
        <v>4.3</v>
      </c>
      <c r="U375" s="173"/>
      <c r="V375" s="173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</row>
    <row r="376" spans="1:59" s="156" customFormat="1">
      <c r="P376" s="173"/>
      <c r="Q376" s="173"/>
      <c r="R376" s="173"/>
      <c r="S376" s="173"/>
      <c r="T376" s="173"/>
      <c r="U376" s="173"/>
      <c r="V376" s="173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</row>
    <row r="377" spans="1:59" s="156" customFormat="1">
      <c r="P377" s="173"/>
      <c r="Q377" s="173"/>
      <c r="R377" s="173"/>
      <c r="S377" s="173"/>
      <c r="T377" s="173"/>
      <c r="U377" s="173"/>
      <c r="V377" s="173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</row>
    <row r="378" spans="1:59" s="156" customFormat="1">
      <c r="P378" s="173"/>
      <c r="Q378" s="173"/>
      <c r="R378" s="173"/>
      <c r="S378" s="173"/>
      <c r="T378" s="173"/>
      <c r="U378" s="173"/>
      <c r="V378" s="173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</row>
    <row r="379" spans="1:59" s="156" customFormat="1">
      <c r="P379" s="173"/>
      <c r="Q379" s="173"/>
      <c r="R379" s="173"/>
      <c r="S379" s="173"/>
      <c r="T379" s="173"/>
      <c r="U379" s="173"/>
      <c r="V379" s="173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</row>
    <row r="380" spans="1:59" s="156" customFormat="1">
      <c r="P380" s="173"/>
      <c r="Q380" s="173"/>
      <c r="R380" s="173"/>
      <c r="S380" s="173"/>
      <c r="T380" s="173"/>
      <c r="U380" s="173"/>
      <c r="V380" s="173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</row>
    <row r="381" spans="1:59" s="156" customFormat="1">
      <c r="P381" s="173"/>
      <c r="Q381" s="173"/>
      <c r="R381" s="173"/>
      <c r="S381" s="173"/>
      <c r="T381" s="173"/>
      <c r="U381" s="173"/>
      <c r="V381" s="173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</row>
    <row r="382" spans="1:59" s="156" customFormat="1">
      <c r="P382" s="173"/>
      <c r="Q382" s="173"/>
      <c r="R382" s="173"/>
      <c r="S382" s="173"/>
      <c r="T382" s="173"/>
      <c r="U382" s="173"/>
      <c r="V382" s="173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</row>
    <row r="383" spans="1:59" s="156" customFormat="1">
      <c r="P383" s="173"/>
      <c r="Q383" s="173"/>
      <c r="R383" s="173"/>
      <c r="S383" s="173"/>
      <c r="T383" s="173"/>
      <c r="U383" s="173"/>
      <c r="V383" s="173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</row>
    <row r="384" spans="1:59" s="156" customFormat="1">
      <c r="P384" s="173"/>
      <c r="Q384" s="173"/>
      <c r="R384" s="173"/>
      <c r="S384" s="173"/>
      <c r="T384" s="173"/>
      <c r="U384" s="173"/>
      <c r="V384" s="173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</row>
    <row r="385" spans="1:59" s="156" customFormat="1">
      <c r="P385" s="173"/>
      <c r="Q385" s="173"/>
      <c r="R385" s="173"/>
      <c r="S385" s="173"/>
      <c r="T385" s="173"/>
      <c r="U385" s="173"/>
      <c r="V385" s="173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</row>
    <row r="386" spans="1:59" s="156" customFormat="1">
      <c r="P386" s="173"/>
      <c r="Q386" s="173"/>
      <c r="R386" s="173"/>
      <c r="S386" s="173"/>
      <c r="T386" s="173"/>
      <c r="U386" s="173"/>
      <c r="V386" s="173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</row>
    <row r="387" spans="1:59" s="156" customFormat="1">
      <c r="P387" s="173"/>
      <c r="Q387" s="173"/>
      <c r="R387" s="173"/>
      <c r="S387" s="173"/>
      <c r="T387" s="173"/>
      <c r="U387" s="173"/>
      <c r="V387" s="173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</row>
    <row r="388" spans="1:59" s="156" customFormat="1">
      <c r="P388" s="173"/>
      <c r="Q388" s="173"/>
      <c r="R388" s="173"/>
      <c r="S388" s="173"/>
      <c r="T388" s="173"/>
      <c r="U388" s="173"/>
      <c r="V388" s="173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</row>
    <row r="389" spans="1:59" s="156" customFormat="1">
      <c r="P389" s="173"/>
      <c r="Q389" s="173"/>
      <c r="R389" s="173"/>
      <c r="S389" s="173"/>
      <c r="T389" s="173"/>
      <c r="U389" s="173"/>
      <c r="V389" s="173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</row>
    <row r="390" spans="1:59" s="156" customFormat="1">
      <c r="A390" s="155"/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73"/>
      <c r="Q390" s="173"/>
      <c r="R390" s="173"/>
      <c r="S390" s="173"/>
      <c r="T390" s="173"/>
      <c r="U390" s="173"/>
      <c r="V390" s="173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</row>
    <row r="391" spans="1:59" s="156" customFormat="1">
      <c r="A391" s="155"/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73"/>
      <c r="Q391" s="173"/>
      <c r="R391" s="173"/>
      <c r="S391" s="173"/>
      <c r="T391" s="173"/>
      <c r="U391" s="173"/>
      <c r="V391" s="173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</row>
    <row r="392" spans="1:59" s="156" customFormat="1">
      <c r="A392" s="155"/>
      <c r="B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73"/>
      <c r="Q392" s="173"/>
      <c r="R392" s="173"/>
      <c r="S392" s="173"/>
      <c r="T392" s="173"/>
      <c r="U392" s="173"/>
      <c r="V392" s="173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</row>
  </sheetData>
  <dataValidations count="1">
    <dataValidation showInputMessage="1" showErrorMessage="1" sqref="A1"/>
  </dataValidations>
  <pageMargins left="0.75" right="0.75" top="1" bottom="1" header="0.5" footer="0.5"/>
  <pageSetup scale="63" fitToHeight="5" orientation="landscape" horizontalDpi="4294967292" verticalDpi="4294967292"/>
  <extLst>
    <ext xmlns:mx="http://schemas.microsoft.com/office/mac/excel/2008/main" uri="{64002731-A6B0-56B0-2670-7721B7C09600}">
      <mx:PLV Mode="0" OnePage="0" WScale="5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O391"/>
  <sheetViews>
    <sheetView topLeftCell="W1" zoomScale="120" zoomScaleNormal="120" zoomScalePageLayoutView="120" workbookViewId="0">
      <selection activeCell="AE2" sqref="AE2"/>
    </sheetView>
  </sheetViews>
  <sheetFormatPr baseColWidth="10" defaultColWidth="11" defaultRowHeight="15" x14ac:dyDescent="0"/>
  <cols>
    <col min="1" max="1" width="5.6640625" style="155" customWidth="1"/>
    <col min="2" max="2" width="14.83203125" style="155" customWidth="1"/>
    <col min="3" max="3" width="7.5" style="155" customWidth="1"/>
    <col min="4" max="4" width="11.33203125" style="155" customWidth="1"/>
    <col min="5" max="5" width="10.6640625" style="155" customWidth="1"/>
    <col min="6" max="6" width="14.1640625" style="155" customWidth="1"/>
    <col min="7" max="7" width="17.83203125" style="155" customWidth="1"/>
    <col min="8" max="8" width="22.83203125" style="155" customWidth="1"/>
    <col min="9" max="9" width="7.83203125" style="155" customWidth="1"/>
    <col min="10" max="10" width="28.83203125" style="155" bestFit="1" customWidth="1"/>
    <col min="11" max="11" width="50.5" style="155" customWidth="1"/>
    <col min="12" max="12" width="76.83203125" style="155" customWidth="1"/>
    <col min="13" max="13" width="22" style="155" customWidth="1"/>
    <col min="14" max="14" width="10.83203125" style="155" customWidth="1"/>
    <col min="15" max="15" width="11.5" style="155" customWidth="1"/>
    <col min="16" max="17" width="8.1640625" style="173" customWidth="1"/>
    <col min="18" max="18" width="13.1640625" style="173" customWidth="1"/>
    <col min="19" max="19" width="11.83203125" style="173" customWidth="1"/>
    <col min="20" max="20" width="8.83203125" style="173" customWidth="1"/>
    <col min="21" max="21" width="15.5" style="173" customWidth="1"/>
    <col min="22" max="22" width="10.83203125" style="173" customWidth="1"/>
    <col min="23" max="25" width="10.83203125" style="156" customWidth="1"/>
    <col min="26" max="26" width="18.83203125" style="156" bestFit="1" customWidth="1"/>
    <col min="27" max="27" width="16" style="156" bestFit="1" customWidth="1"/>
    <col min="28" max="28" width="13.83203125" style="156" bestFit="1" customWidth="1"/>
    <col min="29" max="29" width="23.6640625" style="156" bestFit="1" customWidth="1"/>
    <col min="30" max="30" width="20.83203125" style="156" bestFit="1" customWidth="1"/>
    <col min="31" max="31" width="22.6640625" style="156" bestFit="1" customWidth="1"/>
    <col min="32" max="33" width="22.6640625" style="156" customWidth="1"/>
    <col min="34" max="34" width="11.83203125" style="156" bestFit="1" customWidth="1"/>
    <col min="35" max="35" width="10.83203125" style="156" customWidth="1"/>
    <col min="36" max="36" width="24.1640625" style="156" bestFit="1" customWidth="1"/>
    <col min="37" max="37" width="20.6640625" style="156" bestFit="1" customWidth="1"/>
    <col min="38" max="38" width="14.33203125" style="156" bestFit="1" customWidth="1"/>
    <col min="39" max="39" width="32.6640625" style="156" bestFit="1" customWidth="1"/>
    <col min="40" max="40" width="31.83203125" style="156" bestFit="1" customWidth="1"/>
    <col min="41" max="41" width="29.1640625" style="156" bestFit="1" customWidth="1"/>
    <col min="42" max="42" width="7.33203125" style="156" bestFit="1" customWidth="1"/>
    <col min="43" max="43" width="35.1640625" style="156" bestFit="1" customWidth="1"/>
    <col min="44" max="44" width="10.33203125" style="156" bestFit="1" customWidth="1"/>
    <col min="45" max="45" width="15.1640625" style="156" bestFit="1" customWidth="1"/>
    <col min="46" max="54" width="15.1640625" style="156" customWidth="1"/>
    <col min="55" max="55" width="19.5" style="155" customWidth="1"/>
    <col min="56" max="56" width="11" style="155"/>
    <col min="57" max="57" width="17.1640625" style="155" bestFit="1" customWidth="1"/>
    <col min="58" max="58" width="20.1640625" style="155" bestFit="1" customWidth="1"/>
    <col min="59" max="59" width="17.5" style="155" customWidth="1"/>
    <col min="60" max="60" width="16.33203125" style="155" bestFit="1" customWidth="1"/>
    <col min="61" max="61" width="11" style="155"/>
    <col min="62" max="62" width="18" style="155" customWidth="1"/>
    <col min="63" max="63" width="16" style="155" customWidth="1"/>
    <col min="64" max="64" width="13.5" style="155" customWidth="1"/>
    <col min="65" max="16384" width="11" style="155"/>
  </cols>
  <sheetData>
    <row r="1" spans="1:55">
      <c r="A1" s="32" t="s">
        <v>0</v>
      </c>
      <c r="B1" s="33" t="s">
        <v>1</v>
      </c>
      <c r="C1" s="157" t="s">
        <v>2</v>
      </c>
      <c r="D1" s="157" t="s">
        <v>3</v>
      </c>
      <c r="E1" s="157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595</v>
      </c>
      <c r="K1" s="33" t="s">
        <v>596</v>
      </c>
      <c r="L1" s="33" t="s">
        <v>10</v>
      </c>
      <c r="M1" s="33" t="s">
        <v>11</v>
      </c>
      <c r="N1" s="33" t="s">
        <v>12</v>
      </c>
      <c r="O1" s="34" t="s">
        <v>13</v>
      </c>
      <c r="P1" s="35" t="s">
        <v>465</v>
      </c>
      <c r="Q1" s="35" t="s">
        <v>466</v>
      </c>
      <c r="R1" s="35" t="s">
        <v>386</v>
      </c>
      <c r="S1" s="35" t="s">
        <v>14</v>
      </c>
      <c r="T1" s="36" t="s">
        <v>387</v>
      </c>
      <c r="U1" s="31" t="s">
        <v>388</v>
      </c>
      <c r="V1" s="158" t="s">
        <v>389</v>
      </c>
      <c r="W1" s="16" t="s">
        <v>390</v>
      </c>
      <c r="X1" s="209" t="s">
        <v>616</v>
      </c>
      <c r="Y1" s="209" t="str">
        <f>+J159</f>
        <v>chaparral</v>
      </c>
      <c r="Z1" s="209" t="s">
        <v>628</v>
      </c>
      <c r="AA1" s="209" t="s">
        <v>629</v>
      </c>
      <c r="AB1" s="209" t="str">
        <f>+J116</f>
        <v>Ponderosa pine</v>
      </c>
      <c r="AC1" s="209" t="s">
        <v>630</v>
      </c>
      <c r="AD1" s="209" t="s">
        <v>631</v>
      </c>
      <c r="AE1" s="209" t="s">
        <v>625</v>
      </c>
      <c r="AF1" s="209" t="s">
        <v>626</v>
      </c>
      <c r="AG1" s="209" t="s">
        <v>627</v>
      </c>
      <c r="AH1" s="209" t="str">
        <f>+J2</f>
        <v>SE flatwoods</v>
      </c>
      <c r="AI1" s="209" t="str">
        <f>+J8</f>
        <v>SE grass</v>
      </c>
      <c r="AJ1" s="209" t="str">
        <f>CONCATENATE($J$14," Fire Average")</f>
        <v>SE loblolly pine Fire Average</v>
      </c>
      <c r="AK1" s="209" t="str">
        <f>CONCATENATE($J$14," Flaming")</f>
        <v>SE loblolly pine Flaming</v>
      </c>
      <c r="AL1" s="209" t="str">
        <f>+J30</f>
        <v>SE longleaf pine</v>
      </c>
      <c r="AM1" s="209" t="str">
        <f>CONCATENATE($J$32," Fire Average")</f>
        <v>SE longleaf pine - sandhill Fire Average</v>
      </c>
      <c r="AN1" s="209" t="str">
        <f>CONCATENATE($J$32," Smoldering")</f>
        <v>SE longleaf pine - sandhill Smoldering</v>
      </c>
      <c r="AO1" s="209" t="str">
        <f>CONCATENATE($J$32," Flaming")</f>
        <v>SE longleaf pine - sandhill Flaming</v>
      </c>
      <c r="AP1" s="213" t="str">
        <f>+J67</f>
        <v>SE pine</v>
      </c>
      <c r="AQ1" s="209" t="str">
        <f>CONCATENATE($J$67," - No Lee or Smoldering Robertson")</f>
        <v>SE pine - No Lee or Smoldering Robertson</v>
      </c>
      <c r="AR1" s="209" t="str">
        <f>+J87</f>
        <v>SE pocosin</v>
      </c>
      <c r="AS1" s="209" t="str">
        <f>+J88</f>
        <v>SE wetland grass</v>
      </c>
      <c r="AT1" s="16"/>
      <c r="AU1" s="16" t="str">
        <f>+AH1</f>
        <v>SE flatwoods</v>
      </c>
      <c r="AV1" s="16" t="str">
        <f>+AI1</f>
        <v>SE grass</v>
      </c>
      <c r="AW1" s="16" t="str">
        <f>+AJ1</f>
        <v>SE loblolly pine Fire Average</v>
      </c>
      <c r="AX1" s="16" t="str">
        <f>+AL1</f>
        <v>SE longleaf pine</v>
      </c>
      <c r="AY1" s="16" t="str">
        <f>+AM1</f>
        <v>SE longleaf pine - sandhill Fire Average</v>
      </c>
      <c r="AZ1" s="16" t="str">
        <f>+AP1</f>
        <v>SE pine</v>
      </c>
      <c r="BA1" s="16" t="str">
        <f t="shared" ref="BA1:BB1" si="0">+AR1</f>
        <v>SE pocosin</v>
      </c>
      <c r="BB1" s="16" t="str">
        <f t="shared" si="0"/>
        <v>SE wetland grass</v>
      </c>
      <c r="BC1" s="155" t="s">
        <v>364</v>
      </c>
    </row>
    <row r="2" spans="1:55" ht="15" customHeight="1">
      <c r="A2" s="95">
        <v>181</v>
      </c>
      <c r="B2" s="97" t="s">
        <v>251</v>
      </c>
      <c r="C2" s="97">
        <v>2009</v>
      </c>
      <c r="D2" s="96" t="s">
        <v>252</v>
      </c>
      <c r="E2" s="96" t="s">
        <v>253</v>
      </c>
      <c r="F2" s="104" t="s">
        <v>18</v>
      </c>
      <c r="G2" s="104" t="s">
        <v>283</v>
      </c>
      <c r="H2" s="97" t="s">
        <v>284</v>
      </c>
      <c r="I2" s="104" t="s">
        <v>132</v>
      </c>
      <c r="J2" s="129" t="s">
        <v>591</v>
      </c>
      <c r="K2" s="129" t="s">
        <v>520</v>
      </c>
      <c r="L2" s="129" t="s">
        <v>280</v>
      </c>
      <c r="M2" s="104"/>
      <c r="N2" s="129" t="s">
        <v>285</v>
      </c>
      <c r="O2" s="104"/>
      <c r="P2" s="98"/>
      <c r="Q2" s="130">
        <v>0.93300000000000005</v>
      </c>
      <c r="R2" s="131"/>
      <c r="S2" s="131"/>
      <c r="T2" s="132">
        <v>15.744537619999999</v>
      </c>
      <c r="U2" s="133"/>
      <c r="V2" s="101">
        <f t="shared" ref="V2:V19" si="1">+Q2</f>
        <v>0.93300000000000005</v>
      </c>
      <c r="W2" s="102">
        <f t="shared" ref="W2:W33" si="2">+T2</f>
        <v>15.744537619999999</v>
      </c>
      <c r="X2" s="210" t="s">
        <v>617</v>
      </c>
      <c r="Y2" s="210">
        <f>AVERAGE($W$159:$W$177)</f>
        <v>7.9921052631578933</v>
      </c>
      <c r="Z2" s="210">
        <f>AVERAGE($W$159:$W$164)</f>
        <v>10.35</v>
      </c>
      <c r="AA2" s="210">
        <f>AVERAGE($W$165:$W$173)</f>
        <v>6.7944444444444452</v>
      </c>
      <c r="AB2" s="210">
        <f>AVERAGE($W$116:$W$134)</f>
        <v>15.635420738000002</v>
      </c>
      <c r="AC2" s="210">
        <f>AVERAGE($W$116)</f>
        <v>21.420087370000001</v>
      </c>
      <c r="AD2" s="210">
        <f>AVERAGE($W$117:$W$134)</f>
        <v>15.314050369555556</v>
      </c>
      <c r="AE2" s="210">
        <f>AVERAGE($W$14:$W$29,$W$30:$W$31,$W$32:$W$66,$W$73:$W$85)</f>
        <v>25.963201097575762</v>
      </c>
      <c r="AF2" s="210">
        <f>AVERAGE($W$32:$W$35)</f>
        <v>39.225000000000001</v>
      </c>
      <c r="AG2" s="210">
        <f>AVERAGE($W$14:$W$19,$W$30:$W$31,$W$36:$W$44,$W$73:$W$85)</f>
        <v>17.537042414666665</v>
      </c>
      <c r="AH2" s="210">
        <f>AVERAGE($W$2:$W$7)</f>
        <v>10.321399322166666</v>
      </c>
      <c r="AI2" s="210">
        <f>AVERAGE($W$8:$W$13)</f>
        <v>15.342872824333334</v>
      </c>
      <c r="AJ2" s="210">
        <f>AVERAGE($W$14:$W$29)</f>
        <v>19.28272860625</v>
      </c>
      <c r="AK2" s="210">
        <f>AVERAGE($W$14:$W$19)</f>
        <v>15.827276283333333</v>
      </c>
      <c r="AL2" s="210">
        <f>AVERAGE($W$30:$W$31)</f>
        <v>13.418667625000001</v>
      </c>
      <c r="AM2" s="210">
        <f>AVERAGE($W$32:$W$66)</f>
        <v>32.457216549142856</v>
      </c>
      <c r="AN2" s="210">
        <f>AVERAGE($W$32:$W$35)</f>
        <v>39.225000000000001</v>
      </c>
      <c r="AO2" s="210">
        <f>AVERAGE($W$36:$W$44)</f>
        <v>18.01139769111111</v>
      </c>
      <c r="AP2" s="214">
        <f>AVERAGE($W$67:$W$85)</f>
        <v>35.979742119473691</v>
      </c>
      <c r="AQ2" s="210">
        <f>AVERAGE($W$73:$W$85)</f>
        <v>18.631361559230768</v>
      </c>
      <c r="AR2" s="210">
        <f>AVERAGE($W$86:$W$87)</f>
        <v>12.805607528500001</v>
      </c>
      <c r="AS2" s="210">
        <f>AVERAGE($W$88:$W$91)</f>
        <v>7.1737417704999995</v>
      </c>
      <c r="AT2" t="s">
        <v>621</v>
      </c>
      <c r="AU2" s="163">
        <f>+AH6</f>
        <v>7.7190603255000001</v>
      </c>
      <c r="AV2" s="163">
        <f>+AI6</f>
        <v>14.25</v>
      </c>
      <c r="AW2" s="163">
        <f>+AJ6</f>
        <v>12.8038667375</v>
      </c>
      <c r="AX2" s="163">
        <f>+AL6</f>
        <v>0</v>
      </c>
      <c r="AY2" s="163">
        <f>+AM6</f>
        <v>14.737597064999999</v>
      </c>
      <c r="AZ2" s="163">
        <f>+AP6</f>
        <v>11.788317084999999</v>
      </c>
      <c r="BA2" s="163">
        <f t="shared" ref="BA2:BB2" si="3">+AR6</f>
        <v>0</v>
      </c>
      <c r="BB2" s="163">
        <f t="shared" si="3"/>
        <v>5.38</v>
      </c>
    </row>
    <row r="3" spans="1:55" ht="15" customHeight="1">
      <c r="A3" s="95">
        <v>181</v>
      </c>
      <c r="B3" s="97" t="s">
        <v>251</v>
      </c>
      <c r="C3" s="97">
        <v>2009</v>
      </c>
      <c r="D3" s="96" t="s">
        <v>252</v>
      </c>
      <c r="E3" s="96" t="s">
        <v>253</v>
      </c>
      <c r="F3" s="104" t="s">
        <v>18</v>
      </c>
      <c r="G3" s="105" t="s">
        <v>283</v>
      </c>
      <c r="H3" s="97" t="s">
        <v>303</v>
      </c>
      <c r="I3" s="104" t="s">
        <v>132</v>
      </c>
      <c r="J3" s="109" t="s">
        <v>591</v>
      </c>
      <c r="K3" s="109" t="s">
        <v>512</v>
      </c>
      <c r="L3" s="105" t="s">
        <v>304</v>
      </c>
      <c r="M3" s="105" t="s">
        <v>305</v>
      </c>
      <c r="N3" s="105" t="s">
        <v>307</v>
      </c>
      <c r="O3" s="104"/>
      <c r="P3" s="98"/>
      <c r="Q3" s="106">
        <v>0.93400000000000005</v>
      </c>
      <c r="R3" s="106"/>
      <c r="S3" s="106"/>
      <c r="T3" s="107">
        <v>11.05382097</v>
      </c>
      <c r="U3" s="108"/>
      <c r="V3" s="101">
        <f t="shared" si="1"/>
        <v>0.93400000000000005</v>
      </c>
      <c r="W3" s="102">
        <f t="shared" si="2"/>
        <v>11.05382097</v>
      </c>
      <c r="X3" s="210" t="s">
        <v>618</v>
      </c>
      <c r="Y3" s="210">
        <f>MIN($W$159:$W$177)</f>
        <v>4.8600000000000003</v>
      </c>
      <c r="Z3" s="210">
        <f>MIN($W$159:$W$164)</f>
        <v>8.5</v>
      </c>
      <c r="AA3" s="210">
        <f>MIN($W$165:$W$173)</f>
        <v>4.8600000000000003</v>
      </c>
      <c r="AB3" s="210">
        <f>MIN($W$116:$W$134)</f>
        <v>6.1830004719999998</v>
      </c>
      <c r="AC3" s="210">
        <f>MIN($W$116)</f>
        <v>21.420087370000001</v>
      </c>
      <c r="AD3" s="210">
        <f>MIN($W$117:$W$134)</f>
        <v>6.1830004719999998</v>
      </c>
      <c r="AE3" s="210">
        <f>MIN($W$14:$W$29,$W$30:$W$31,$W$32:$W$66,$W$73:$W$85)</f>
        <v>2.0699999999999998</v>
      </c>
      <c r="AF3" s="210">
        <f>MIN($W$32:$W$35)</f>
        <v>31.1</v>
      </c>
      <c r="AG3" s="210">
        <f>MIN($W$14:$W$19,$W$30:$W$31,$W$36:$W$44,$W$73:$W$85)</f>
        <v>7.26</v>
      </c>
      <c r="AH3" s="210">
        <f>MIN($W$2:$W$7)</f>
        <v>6.9081987109999998</v>
      </c>
      <c r="AI3" s="210">
        <f>MIN($W$8:$W$13)</f>
        <v>9.7259542759999995</v>
      </c>
      <c r="AJ3" s="210">
        <f>MIN($W$14:$W$29)</f>
        <v>2.0699999999999998</v>
      </c>
      <c r="AK3" s="210">
        <f>MIN($W$14:$W$19)</f>
        <v>9.4499999999999993</v>
      </c>
      <c r="AL3" s="210">
        <f>MIN($W$30:$W$31)</f>
        <v>11.45380153</v>
      </c>
      <c r="AM3" s="210">
        <f>MIN($W$32:$W$66)</f>
        <v>7.26</v>
      </c>
      <c r="AN3" s="210">
        <f>MIN($W$32:$W$35)</f>
        <v>31.1</v>
      </c>
      <c r="AO3" s="210">
        <f>MIN($W$36:$W$44)</f>
        <v>7.26</v>
      </c>
      <c r="AP3" s="214">
        <f>MIN($W$67:$W$85)</f>
        <v>0.66210000000000002</v>
      </c>
      <c r="AQ3" s="210">
        <f>MIN($W$73:$W$85)</f>
        <v>10.364889679999999</v>
      </c>
      <c r="AR3" s="210">
        <f>MIN($W$86:$W$87)</f>
        <v>8.8721457170000004</v>
      </c>
      <c r="AS3" s="210">
        <f>MIN($W$88:$W$91)</f>
        <v>3.73</v>
      </c>
      <c r="AT3" t="s">
        <v>620</v>
      </c>
      <c r="AU3" s="163">
        <f>+AH5-AH6</f>
        <v>2.7909708105000002</v>
      </c>
      <c r="AV3" s="163">
        <f>+AI5-AI6</f>
        <v>0.91564133500000011</v>
      </c>
      <c r="AW3" s="163">
        <f>+AJ5-AJ6</f>
        <v>5.1961332625000001</v>
      </c>
      <c r="AX3" s="163">
        <f>+AL5-AL6</f>
        <v>13.418667625000001</v>
      </c>
      <c r="AY3" s="163">
        <f>+AM5-AM6</f>
        <v>16.362402935000002</v>
      </c>
      <c r="AZ3" s="163">
        <f>+AP5-AP6</f>
        <v>11.111682914999999</v>
      </c>
      <c r="BA3" s="163">
        <f t="shared" ref="BA3:BB3" si="4">+AR5-AR6</f>
        <v>12.805607528500001</v>
      </c>
      <c r="BB3" s="163">
        <f t="shared" si="4"/>
        <v>2.1422226814999998</v>
      </c>
    </row>
    <row r="4" spans="1:55" ht="15" customHeight="1">
      <c r="A4" s="95">
        <v>181</v>
      </c>
      <c r="B4" s="97" t="s">
        <v>251</v>
      </c>
      <c r="C4" s="97">
        <v>2009</v>
      </c>
      <c r="D4" s="96" t="s">
        <v>252</v>
      </c>
      <c r="E4" s="96" t="s">
        <v>253</v>
      </c>
      <c r="F4" s="104" t="s">
        <v>18</v>
      </c>
      <c r="G4" s="104" t="s">
        <v>278</v>
      </c>
      <c r="H4" s="97" t="s">
        <v>279</v>
      </c>
      <c r="I4" s="104" t="s">
        <v>132</v>
      </c>
      <c r="J4" s="129" t="s">
        <v>591</v>
      </c>
      <c r="K4" s="129" t="s">
        <v>585</v>
      </c>
      <c r="L4" s="129" t="s">
        <v>280</v>
      </c>
      <c r="M4" s="104" t="s">
        <v>281</v>
      </c>
      <c r="N4" s="129" t="s">
        <v>282</v>
      </c>
      <c r="O4" s="104"/>
      <c r="P4" s="98"/>
      <c r="Q4" s="130">
        <v>0.93799999999999994</v>
      </c>
      <c r="R4" s="131"/>
      <c r="S4" s="131"/>
      <c r="T4" s="132">
        <v>6.9081987109999998</v>
      </c>
      <c r="U4" s="133"/>
      <c r="V4" s="101">
        <f t="shared" si="1"/>
        <v>0.93799999999999994</v>
      </c>
      <c r="W4" s="102">
        <f t="shared" si="2"/>
        <v>6.9081987109999998</v>
      </c>
      <c r="X4" s="210" t="s">
        <v>619</v>
      </c>
      <c r="Y4" s="210">
        <f>MAX($W$159:$W$177)</f>
        <v>12.25</v>
      </c>
      <c r="Z4" s="210">
        <f>MAX($W$159:$W$164)</f>
        <v>12.25</v>
      </c>
      <c r="AA4" s="210">
        <f>MAX($W$165:$W$173)</f>
        <v>8.66</v>
      </c>
      <c r="AB4" s="210">
        <f>MAX($W$116:$W$134)</f>
        <v>21.420087370000001</v>
      </c>
      <c r="AC4" s="210">
        <f>MAX($W$116)</f>
        <v>21.420087370000001</v>
      </c>
      <c r="AD4" s="210">
        <f>MAX($W$117:$W$134)</f>
        <v>20.868941759999998</v>
      </c>
      <c r="AE4" s="210">
        <f>MAX($W$14:$W$29,$W$30:$W$31,$W$32:$W$66,$W$73:$W$85)</f>
        <v>80</v>
      </c>
      <c r="AF4" s="210">
        <f>MAX($W$32:$W$35)</f>
        <v>45</v>
      </c>
      <c r="AG4" s="210">
        <f>MAX($W$14:$W$19,$W$30:$W$31,$W$36:$W$44,$W$73:$W$85)</f>
        <v>30.3</v>
      </c>
      <c r="AH4" s="210">
        <f>MAX($W$2:$W$7)</f>
        <v>15.744537619999999</v>
      </c>
      <c r="AI4" s="210">
        <f>MAX($W$8:$W$13)</f>
        <v>20</v>
      </c>
      <c r="AJ4" s="210">
        <f>MAX($W$14:$W$29)</f>
        <v>43</v>
      </c>
      <c r="AK4" s="210">
        <f>MAX($W$14:$W$19)</f>
        <v>22.58</v>
      </c>
      <c r="AL4" s="210">
        <f>MAX($W$30:$W$31)</f>
        <v>15.383533720000001</v>
      </c>
      <c r="AM4" s="210">
        <f>MAX($W$32:$W$66)</f>
        <v>80</v>
      </c>
      <c r="AN4" s="210">
        <f>MAX($W$32:$W$35)</f>
        <v>45</v>
      </c>
      <c r="AO4" s="210">
        <f>MAX($W$36:$W$44)</f>
        <v>30.3</v>
      </c>
      <c r="AP4" s="214">
        <f>MAX($W$67:$W$85)</f>
        <v>191</v>
      </c>
      <c r="AQ4" s="210">
        <f>MAX($W$73:$W$85)</f>
        <v>27.9</v>
      </c>
      <c r="AR4" s="210">
        <f>MAX($W$86:$W$87)</f>
        <v>16.73906934</v>
      </c>
      <c r="AS4" s="210">
        <f>MAX($W$88:$W$91)</f>
        <v>9.9205217189999999</v>
      </c>
      <c r="AT4" t="s">
        <v>622</v>
      </c>
      <c r="AU4" s="163">
        <f>+AH7-AH5</f>
        <v>0.71762210400000015</v>
      </c>
      <c r="AV4" s="163">
        <f>+AI7-AI5</f>
        <v>2.1671793325000017</v>
      </c>
      <c r="AW4" s="163">
        <f>+AJ7-AJ5</f>
        <v>5.4349999999999987</v>
      </c>
      <c r="AX4" s="163">
        <f>+AL7-AL5</f>
        <v>-13.418667625000001</v>
      </c>
      <c r="AY4" s="163">
        <f>+AM7-AM5</f>
        <v>9.8999999999999986</v>
      </c>
      <c r="AZ4" s="163">
        <f>+AP7-AP5</f>
        <v>3.5500000000000007</v>
      </c>
      <c r="BA4" s="163">
        <f t="shared" ref="BA4:BB4" si="5">+AR7-AR5</f>
        <v>-12.805607528500001</v>
      </c>
      <c r="BB4" s="163">
        <f t="shared" si="5"/>
        <v>1.7937417704999996</v>
      </c>
    </row>
    <row r="5" spans="1:55" ht="15" customHeight="1">
      <c r="A5" s="95">
        <v>181</v>
      </c>
      <c r="B5" s="97" t="s">
        <v>251</v>
      </c>
      <c r="C5" s="97">
        <v>2009</v>
      </c>
      <c r="D5" s="96" t="s">
        <v>252</v>
      </c>
      <c r="E5" s="96" t="s">
        <v>253</v>
      </c>
      <c r="F5" s="104" t="s">
        <v>18</v>
      </c>
      <c r="G5" s="105" t="s">
        <v>283</v>
      </c>
      <c r="H5" s="97" t="s">
        <v>303</v>
      </c>
      <c r="I5" s="104" t="s">
        <v>132</v>
      </c>
      <c r="J5" s="109" t="s">
        <v>591</v>
      </c>
      <c r="K5" s="109" t="s">
        <v>512</v>
      </c>
      <c r="L5" s="105" t="s">
        <v>304</v>
      </c>
      <c r="M5" s="105" t="s">
        <v>305</v>
      </c>
      <c r="N5" s="105" t="s">
        <v>306</v>
      </c>
      <c r="O5" s="104"/>
      <c r="P5" s="98"/>
      <c r="Q5" s="106">
        <v>0.94</v>
      </c>
      <c r="R5" s="106"/>
      <c r="S5" s="106"/>
      <c r="T5" s="107">
        <v>11.28559733</v>
      </c>
      <c r="U5" s="108"/>
      <c r="V5" s="101">
        <f t="shared" si="1"/>
        <v>0.94</v>
      </c>
      <c r="W5" s="102">
        <f t="shared" si="2"/>
        <v>11.28559733</v>
      </c>
      <c r="X5" s="211" t="s">
        <v>620</v>
      </c>
      <c r="Y5" s="211">
        <f>MEDIAN($W$159:$W$177)</f>
        <v>7.7</v>
      </c>
      <c r="Z5" s="211">
        <f>MEDIAN($W$159:$W$164)</f>
        <v>10.475</v>
      </c>
      <c r="AA5" s="211">
        <f>MEDIAN($W$165:$W$173)</f>
        <v>6.4</v>
      </c>
      <c r="AB5" s="211">
        <f>MEDIAN($W$116:$W$134)</f>
        <v>14.756580850000001</v>
      </c>
      <c r="AC5" s="211">
        <f>MEDIAN($W$116)</f>
        <v>21.420087370000001</v>
      </c>
      <c r="AD5" s="211">
        <f>MEDIAN($W$117:$W$134)</f>
        <v>14.648290424999999</v>
      </c>
      <c r="AE5" s="211">
        <f>MEDIAN($W$14:$W$29,$W$30:$W$31,$W$32:$W$66,$W$73:$W$85)</f>
        <v>22.251305254999998</v>
      </c>
      <c r="AF5" s="211">
        <f>MEDIAN($W$32:$W$35)</f>
        <v>40.4</v>
      </c>
      <c r="AG5" s="211">
        <f>MEDIAN($W$14:$W$19,$W$30:$W$31,$W$36:$W$44,$W$73:$W$85)</f>
        <v>15.510403475</v>
      </c>
      <c r="AH5" s="211">
        <f>MEDIAN($W$2:$W$7)</f>
        <v>10.510031136</v>
      </c>
      <c r="AI5" s="211">
        <f>MEDIAN($W$8:$W$13)</f>
        <v>15.165641335</v>
      </c>
      <c r="AJ5" s="211">
        <f>MEDIAN($W$14:$W$29)</f>
        <v>18</v>
      </c>
      <c r="AK5" s="211">
        <f>MEDIAN($W$14:$W$19)</f>
        <v>14.39779012</v>
      </c>
      <c r="AL5" s="211">
        <f>MEDIAN($W$30:$W$31)</f>
        <v>13.418667625000001</v>
      </c>
      <c r="AM5" s="211">
        <f>MEDIAN($W$32:$W$66)</f>
        <v>31.1</v>
      </c>
      <c r="AN5" s="211">
        <f>MEDIAN($W$32:$W$35)</f>
        <v>40.4</v>
      </c>
      <c r="AO5" s="211">
        <f>MEDIAN($W$36:$W$44)</f>
        <v>14.47519413</v>
      </c>
      <c r="AP5" s="215">
        <f>MEDIAN($W$67:$W$85)</f>
        <v>22.9</v>
      </c>
      <c r="AQ5" s="211">
        <f>MEDIAN($W$73:$W$85)</f>
        <v>20</v>
      </c>
      <c r="AR5" s="211">
        <f>MEDIAN($W$86:$W$87)</f>
        <v>12.805607528500001</v>
      </c>
      <c r="AS5" s="211">
        <f>MEDIAN($W$88:$W$91)</f>
        <v>7.5222226814999997</v>
      </c>
      <c r="AT5" t="s">
        <v>618</v>
      </c>
      <c r="AU5" s="163">
        <f>+AH6-AH3</f>
        <v>0.81086161450000027</v>
      </c>
      <c r="AV5" s="163">
        <f>+AI6-AI3</f>
        <v>4.5240457240000005</v>
      </c>
      <c r="AW5" s="163">
        <f>+AJ6-AJ3</f>
        <v>10.7338667375</v>
      </c>
      <c r="AX5" s="163">
        <f>+AL6-AL3</f>
        <v>-11.45380153</v>
      </c>
      <c r="AY5" s="163">
        <f>+AM6-AM3</f>
        <v>7.4775970649999994</v>
      </c>
      <c r="AZ5" s="163">
        <f>+AP6-AP3</f>
        <v>11.126217084999999</v>
      </c>
      <c r="BA5" s="163">
        <f t="shared" ref="BA5:BB5" si="6">+AR6-AR3</f>
        <v>-8.8721457170000004</v>
      </c>
      <c r="BB5" s="163">
        <f t="shared" si="6"/>
        <v>1.65</v>
      </c>
    </row>
    <row r="6" spans="1:55" ht="15" customHeight="1">
      <c r="A6" s="95">
        <v>181</v>
      </c>
      <c r="B6" s="97" t="s">
        <v>251</v>
      </c>
      <c r="C6" s="97">
        <v>2009</v>
      </c>
      <c r="D6" s="96" t="s">
        <v>252</v>
      </c>
      <c r="E6" s="96" t="s">
        <v>253</v>
      </c>
      <c r="F6" s="96" t="s">
        <v>18</v>
      </c>
      <c r="G6" s="109" t="s">
        <v>283</v>
      </c>
      <c r="H6" s="97" t="s">
        <v>303</v>
      </c>
      <c r="I6" s="96" t="s">
        <v>132</v>
      </c>
      <c r="J6" s="109" t="s">
        <v>591</v>
      </c>
      <c r="K6" s="109" t="s">
        <v>512</v>
      </c>
      <c r="L6" s="109" t="s">
        <v>304</v>
      </c>
      <c r="M6" s="109" t="s">
        <v>305</v>
      </c>
      <c r="N6" s="109" t="s">
        <v>308</v>
      </c>
      <c r="O6" s="96"/>
      <c r="P6" s="98"/>
      <c r="Q6" s="110">
        <v>0.95199999999999996</v>
      </c>
      <c r="R6" s="110"/>
      <c r="S6" s="110"/>
      <c r="T6" s="111">
        <v>9.9662413020000002</v>
      </c>
      <c r="U6" s="112"/>
      <c r="V6" s="101">
        <f t="shared" si="1"/>
        <v>0.95199999999999996</v>
      </c>
      <c r="W6" s="102">
        <f t="shared" si="2"/>
        <v>9.9662413020000002</v>
      </c>
      <c r="X6" s="210" t="s">
        <v>621</v>
      </c>
      <c r="Y6" s="210">
        <f>QUARTILE($W$159:$W$177,1)</f>
        <v>6.3250000000000002</v>
      </c>
      <c r="Z6" s="210">
        <f>QUARTILE($W$159:$W$164,1)</f>
        <v>8.8874999999999993</v>
      </c>
      <c r="AA6" s="210">
        <f>QUARTILE($W$165:$W$173,1)</f>
        <v>5.95</v>
      </c>
      <c r="AB6" s="210">
        <f>QUARTILE($W$116:$W$134,1)</f>
        <v>13.188884465000001</v>
      </c>
      <c r="AC6" s="210"/>
      <c r="AD6" s="210">
        <f>QUARTILE($W$117:$W$134,1)</f>
        <v>13.077908692499999</v>
      </c>
      <c r="AE6" s="210"/>
      <c r="AF6" s="210">
        <f>QUARTILE($W$32:$W$35,1)</f>
        <v>35.375</v>
      </c>
      <c r="AG6" s="210"/>
      <c r="AH6" s="210">
        <f>QUARTILE($W$2:$W$7,1)</f>
        <v>7.7190603255000001</v>
      </c>
      <c r="AI6" s="210">
        <f>QUARTILE($W$8:$W$13,1)</f>
        <v>14.25</v>
      </c>
      <c r="AJ6" s="210">
        <f>QUARTILE($W$14:$W$29,1)</f>
        <v>12.8038667375</v>
      </c>
      <c r="AK6" s="210">
        <f>QUARTILE($W$14:$W$19,1)</f>
        <v>12.451176965</v>
      </c>
      <c r="AL6" s="210"/>
      <c r="AM6" s="210">
        <f>QUARTILE($W$32:$W$66,1)</f>
        <v>14.737597064999999</v>
      </c>
      <c r="AN6" s="210">
        <f>QUARTILE($W$32:$W$35,1)</f>
        <v>35.375</v>
      </c>
      <c r="AO6" s="210">
        <f>QUARTILE($W$36:$W$44,1)</f>
        <v>14.09240808</v>
      </c>
      <c r="AP6" s="214">
        <f>QUARTILE($W$67:$W$85,1)</f>
        <v>11.788317084999999</v>
      </c>
      <c r="AQ6" s="210">
        <f>QUARTILE($W$73:$W$85,1)</f>
        <v>12.2</v>
      </c>
      <c r="AR6" s="210"/>
      <c r="AS6" s="210">
        <f>QUARTILE($W$88:$W$91,1)</f>
        <v>5.38</v>
      </c>
      <c r="AT6" t="s">
        <v>619</v>
      </c>
      <c r="AU6" s="163">
        <f>+AH4-AH7</f>
        <v>4.5168843799999987</v>
      </c>
      <c r="AV6" s="163">
        <f>+AI4-AI7</f>
        <v>2.6671793324999982</v>
      </c>
      <c r="AW6" s="163">
        <f>+AJ4-AJ7</f>
        <v>19.565000000000001</v>
      </c>
      <c r="AX6" s="163">
        <f>+AL4-AL7</f>
        <v>15.383533720000001</v>
      </c>
      <c r="AY6" s="163">
        <f>+AM4-AM7</f>
        <v>39</v>
      </c>
      <c r="AZ6" s="163">
        <f>+AP4-AP7</f>
        <v>164.55</v>
      </c>
      <c r="BA6" s="163">
        <f t="shared" ref="BA6:BB6" si="7">+AR4-AR7</f>
        <v>16.73906934</v>
      </c>
      <c r="BB6" s="163">
        <f t="shared" si="7"/>
        <v>0.60455726700000056</v>
      </c>
    </row>
    <row r="7" spans="1:55" ht="15" customHeight="1">
      <c r="A7" s="113"/>
      <c r="B7" s="114" t="s">
        <v>381</v>
      </c>
      <c r="C7" s="114">
        <v>2011</v>
      </c>
      <c r="D7" s="115"/>
      <c r="E7" s="115"/>
      <c r="F7" s="97" t="s">
        <v>71</v>
      </c>
      <c r="G7" s="115"/>
      <c r="H7" s="116"/>
      <c r="I7" s="104" t="s">
        <v>124</v>
      </c>
      <c r="J7" s="104" t="s">
        <v>591</v>
      </c>
      <c r="K7" s="192" t="s">
        <v>511</v>
      </c>
      <c r="L7" s="114" t="s">
        <v>366</v>
      </c>
      <c r="M7" s="115"/>
      <c r="N7" s="114"/>
      <c r="O7" s="114"/>
      <c r="P7" s="117"/>
      <c r="Q7" s="118">
        <v>0.95699999999999996</v>
      </c>
      <c r="R7" s="117"/>
      <c r="S7" s="117"/>
      <c r="T7" s="119">
        <v>6.97</v>
      </c>
      <c r="U7" s="120"/>
      <c r="V7" s="101">
        <f t="shared" si="1"/>
        <v>0.95699999999999996</v>
      </c>
      <c r="W7" s="102">
        <f t="shared" si="2"/>
        <v>6.97</v>
      </c>
      <c r="X7" s="210" t="s">
        <v>622</v>
      </c>
      <c r="Y7" s="210">
        <f>QUARTILE($W$159:$W$177,3)</f>
        <v>8.629999999999999</v>
      </c>
      <c r="Z7" s="210">
        <f>QUARTILE($W$159:$W$164,3)</f>
        <v>11.65</v>
      </c>
      <c r="AA7" s="210">
        <f>QUARTILE($W$165:$W$173,3)</f>
        <v>7.6</v>
      </c>
      <c r="AB7" s="210">
        <f>QUARTILE($W$116:$W$134,3)</f>
        <v>19.895423155</v>
      </c>
      <c r="AC7" s="210"/>
      <c r="AD7" s="210">
        <f>QUARTILE($W$117:$W$134,3)</f>
        <v>18.523085422499999</v>
      </c>
      <c r="AE7" s="210"/>
      <c r="AF7" s="210">
        <f>QUARTILE($W$32:$W$35,3)</f>
        <v>44.25</v>
      </c>
      <c r="AG7" s="210"/>
      <c r="AH7" s="210">
        <f>QUARTILE($W$2:$W$7,3)</f>
        <v>11.22765324</v>
      </c>
      <c r="AI7" s="210">
        <f>QUARTILE($W$8:$W$13,3)</f>
        <v>17.332820667500002</v>
      </c>
      <c r="AJ7" s="210">
        <f>QUARTILE($W$14:$W$29,3)</f>
        <v>23.434999999999999</v>
      </c>
      <c r="AK7" s="210">
        <f>QUARTILE($W$14:$W$19,3)</f>
        <v>20.35127619</v>
      </c>
      <c r="AL7" s="210"/>
      <c r="AM7" s="210">
        <f>QUARTILE($W$32:$W$66,3)</f>
        <v>41</v>
      </c>
      <c r="AN7" s="210">
        <f>QUARTILE($W$32:$W$35,3)</f>
        <v>44.25</v>
      </c>
      <c r="AO7" s="210">
        <f>QUARTILE($W$36:$W$44,3)</f>
        <v>23.2</v>
      </c>
      <c r="AP7" s="214">
        <f>QUARTILE($W$67:$W$85,3)</f>
        <v>26.45</v>
      </c>
      <c r="AQ7" s="210">
        <f>QUARTILE($W$73:$W$85,3)</f>
        <v>23.6</v>
      </c>
      <c r="AR7" s="210"/>
      <c r="AS7" s="210">
        <f>QUARTILE($W$88:$W$91,3)</f>
        <v>9.3159644519999993</v>
      </c>
      <c r="AT7" s="163"/>
      <c r="AU7" s="163"/>
      <c r="AV7" s="163"/>
      <c r="AW7" s="163"/>
      <c r="AX7" s="163"/>
      <c r="AY7" s="163"/>
      <c r="AZ7" s="163"/>
      <c r="BA7" s="163"/>
      <c r="BB7" s="163"/>
    </row>
    <row r="8" spans="1:55" ht="15" customHeight="1">
      <c r="A8" s="37">
        <v>181</v>
      </c>
      <c r="B8" s="38" t="s">
        <v>251</v>
      </c>
      <c r="C8" s="38">
        <v>2009</v>
      </c>
      <c r="D8" s="43" t="s">
        <v>252</v>
      </c>
      <c r="E8" s="43" t="s">
        <v>253</v>
      </c>
      <c r="F8" s="43" t="s">
        <v>18</v>
      </c>
      <c r="G8" s="44" t="s">
        <v>286</v>
      </c>
      <c r="H8" s="38" t="s">
        <v>298</v>
      </c>
      <c r="I8" s="43" t="s">
        <v>223</v>
      </c>
      <c r="J8" s="38" t="s">
        <v>593</v>
      </c>
      <c r="K8" s="44" t="s">
        <v>323</v>
      </c>
      <c r="L8" s="44" t="s">
        <v>323</v>
      </c>
      <c r="M8" s="44"/>
      <c r="N8" s="44" t="s">
        <v>324</v>
      </c>
      <c r="O8" s="43"/>
      <c r="P8" s="39"/>
      <c r="Q8" s="45">
        <v>0.91200000000000003</v>
      </c>
      <c r="R8" s="45"/>
      <c r="S8" s="45"/>
      <c r="T8" s="46">
        <v>15.33128267</v>
      </c>
      <c r="U8" s="28"/>
      <c r="V8" s="162">
        <f t="shared" si="1"/>
        <v>0.91200000000000003</v>
      </c>
      <c r="W8" s="163">
        <f t="shared" si="2"/>
        <v>15.33128267</v>
      </c>
      <c r="X8" s="210" t="s">
        <v>623</v>
      </c>
      <c r="Y8" s="210"/>
      <c r="Z8" s="210">
        <f>AVERAGE($V$159:$V$164)</f>
        <v>0.86488333333333334</v>
      </c>
      <c r="AA8" s="210">
        <f>AVERAGE($V$165:$V$173)</f>
        <v>0.9237333333333333</v>
      </c>
      <c r="AB8" s="210">
        <f>AVERAGE($V$116:$V$134)</f>
        <v>0.9173534205789472</v>
      </c>
      <c r="AC8" s="210">
        <f>AVERAGE($V$116)</f>
        <v>0.88962645699999998</v>
      </c>
      <c r="AD8" s="210">
        <f>AVERAGE($V$117:$V$134)</f>
        <v>0.91889380744444438</v>
      </c>
      <c r="AE8" s="210"/>
      <c r="AF8" s="210">
        <f>AVERAGE($V$32:$V$35)</f>
        <v>0.80999999999999994</v>
      </c>
      <c r="AG8" s="210">
        <f>AVERAGE($V$14:$V$19,$V$30:$V$31,$V$36:$V$44,$V$73:$V$85)</f>
        <v>0.93593333333333339</v>
      </c>
      <c r="AH8" s="210">
        <f>AVERAGE($V$2:$V$7)</f>
        <v>0.94233333333333313</v>
      </c>
      <c r="AI8" s="210">
        <f>AVERAGE($V$8:$V$13)</f>
        <v>0.92800000000000005</v>
      </c>
      <c r="AJ8" s="210"/>
      <c r="AK8" s="210">
        <f>AVERAGE($V$14:$V$19)</f>
        <v>0.9371666666666667</v>
      </c>
      <c r="AL8" s="210">
        <f>AVERAGE($V$30:$V$31)</f>
        <v>0.92949999999999999</v>
      </c>
      <c r="AM8" s="210"/>
      <c r="AN8" s="210">
        <f>AVERAGE($V$32:$V$35)</f>
        <v>0.80999999999999994</v>
      </c>
      <c r="AO8" s="210">
        <f>AVERAGE($V$36:$V$44)</f>
        <v>0.94533333333333325</v>
      </c>
      <c r="AP8" s="214"/>
      <c r="AQ8" s="210">
        <f>AVERAGE($V$73:$V$85)</f>
        <v>0.92984615384615388</v>
      </c>
      <c r="AR8" s="210">
        <f>AVERAGE($V$86:$V$87)</f>
        <v>0.93900000000000006</v>
      </c>
      <c r="AS8" s="210">
        <f>AVERAGE($V$88:$V$91)</f>
        <v>0.94524999999999992</v>
      </c>
      <c r="AT8" s="163"/>
      <c r="AU8" s="163"/>
      <c r="AV8" s="163"/>
      <c r="AW8" s="163"/>
      <c r="AX8" s="163"/>
      <c r="AY8" s="163"/>
      <c r="AZ8" s="163"/>
      <c r="BA8" s="163"/>
      <c r="BB8" s="163"/>
    </row>
    <row r="9" spans="1:55" ht="15" customHeight="1">
      <c r="A9" s="167"/>
      <c r="B9" s="55" t="s">
        <v>409</v>
      </c>
      <c r="C9" s="50">
        <v>2015</v>
      </c>
      <c r="D9" s="153"/>
      <c r="E9" s="153"/>
      <c r="F9" s="57" t="s">
        <v>18</v>
      </c>
      <c r="G9" s="153"/>
      <c r="H9" s="153"/>
      <c r="I9" s="153" t="s">
        <v>132</v>
      </c>
      <c r="J9" s="208" t="s">
        <v>593</v>
      </c>
      <c r="K9" s="153" t="s">
        <v>427</v>
      </c>
      <c r="L9" s="55"/>
      <c r="M9" s="168" t="s">
        <v>415</v>
      </c>
      <c r="N9" s="153"/>
      <c r="O9" s="153"/>
      <c r="P9" s="169"/>
      <c r="Q9" s="169">
        <v>0.93</v>
      </c>
      <c r="R9" s="169"/>
      <c r="S9" s="169"/>
      <c r="T9" s="170">
        <v>18</v>
      </c>
      <c r="U9" s="171"/>
      <c r="V9" s="162">
        <f t="shared" si="1"/>
        <v>0.93</v>
      </c>
      <c r="W9" s="163">
        <f t="shared" si="2"/>
        <v>18</v>
      </c>
      <c r="X9" s="210" t="s">
        <v>624</v>
      </c>
      <c r="Y9" s="212">
        <f>COUNT($W$159:$W$177)</f>
        <v>19</v>
      </c>
      <c r="Z9" s="212">
        <f>COUNT($W$159:$W$164)</f>
        <v>6</v>
      </c>
      <c r="AA9" s="212">
        <f>COUNT($W$165:$W$173)</f>
        <v>9</v>
      </c>
      <c r="AB9" s="212">
        <f>COUNT($W$116:$W$134)</f>
        <v>19</v>
      </c>
      <c r="AC9" s="212">
        <f>COUNT($W$116)</f>
        <v>1</v>
      </c>
      <c r="AD9" s="212">
        <f>COUNT($W$117:$W$134)</f>
        <v>18</v>
      </c>
      <c r="AE9" s="212">
        <f>COUNT($W$14:$W$29,$W$30:$W$31,$W$32:$W$66,$W$73:$W$85)</f>
        <v>66</v>
      </c>
      <c r="AF9" s="212">
        <f>COUNT($V$32:$V$35)</f>
        <v>4</v>
      </c>
      <c r="AG9" s="212">
        <f>COUNT($W$14:$W$19,$W$30:$W$31,$W$36:$W$44,$W$73:$W$85)</f>
        <v>30</v>
      </c>
      <c r="AH9" s="212">
        <f>COUNT($V$2:$V$7)</f>
        <v>6</v>
      </c>
      <c r="AI9" s="212">
        <f>COUNT($V$8:$V$13)</f>
        <v>6</v>
      </c>
      <c r="AJ9" s="212">
        <f>COUNT($W$14:$W$29)</f>
        <v>16</v>
      </c>
      <c r="AK9" s="212">
        <f>COUNT($V$14:$V$19)</f>
        <v>6</v>
      </c>
      <c r="AL9" s="212">
        <f>COUNT($V$30:$V$31)</f>
        <v>2</v>
      </c>
      <c r="AM9" s="212">
        <f>COUNT($W$32:$W$66)</f>
        <v>35</v>
      </c>
      <c r="AN9" s="212">
        <f>COUNT($V$32:$V$35)</f>
        <v>4</v>
      </c>
      <c r="AO9" s="212">
        <f>COUNT($V$36:$V$44)</f>
        <v>9</v>
      </c>
      <c r="AP9" s="216">
        <f>COUNT($W$67:$W$85)</f>
        <v>19</v>
      </c>
      <c r="AQ9" s="212">
        <f>COUNT($W$73:$W$85)</f>
        <v>13</v>
      </c>
      <c r="AR9" s="212">
        <f>COUNT($V$86:$V$87)</f>
        <v>2</v>
      </c>
      <c r="AS9" s="212">
        <f>COUNT($V$88:$V$91)</f>
        <v>4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55" t="s">
        <v>430</v>
      </c>
    </row>
    <row r="10" spans="1:55" ht="15" customHeight="1">
      <c r="A10" s="167"/>
      <c r="B10" s="55" t="s">
        <v>409</v>
      </c>
      <c r="C10" s="50">
        <v>2015</v>
      </c>
      <c r="D10" s="153"/>
      <c r="E10" s="153"/>
      <c r="F10" s="57" t="s">
        <v>424</v>
      </c>
      <c r="G10" s="153"/>
      <c r="H10" s="153"/>
      <c r="I10" s="153" t="s">
        <v>132</v>
      </c>
      <c r="J10" s="208" t="s">
        <v>593</v>
      </c>
      <c r="K10" s="153" t="s">
        <v>427</v>
      </c>
      <c r="L10" s="55"/>
      <c r="M10" s="168" t="s">
        <v>415</v>
      </c>
      <c r="N10" s="153"/>
      <c r="O10" s="153"/>
      <c r="P10" s="169"/>
      <c r="Q10" s="169">
        <v>0.93</v>
      </c>
      <c r="R10" s="169"/>
      <c r="S10" s="169"/>
      <c r="T10" s="170">
        <v>14</v>
      </c>
      <c r="U10" s="171"/>
      <c r="V10" s="162">
        <f t="shared" si="1"/>
        <v>0.93</v>
      </c>
      <c r="W10" s="163">
        <f t="shared" si="2"/>
        <v>14</v>
      </c>
      <c r="X10"/>
      <c r="Y10"/>
      <c r="Z10"/>
      <c r="AA10"/>
      <c r="AB10"/>
      <c r="AC10"/>
      <c r="AD10"/>
      <c r="AE10" s="163"/>
      <c r="AF10" s="163"/>
      <c r="AG10" s="163"/>
      <c r="AI10" s="163"/>
      <c r="AJ10" s="236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</row>
    <row r="11" spans="1:55" ht="15" customHeight="1">
      <c r="A11" s="167"/>
      <c r="B11" s="55" t="s">
        <v>409</v>
      </c>
      <c r="C11" s="50">
        <v>2015</v>
      </c>
      <c r="D11" s="153"/>
      <c r="E11" s="153"/>
      <c r="F11" s="57" t="s">
        <v>18</v>
      </c>
      <c r="G11" s="153"/>
      <c r="H11" s="153"/>
      <c r="I11" s="153" t="s">
        <v>132</v>
      </c>
      <c r="J11" s="208" t="s">
        <v>593</v>
      </c>
      <c r="K11" s="153" t="s">
        <v>427</v>
      </c>
      <c r="L11" s="55"/>
      <c r="M11" s="168" t="s">
        <v>416</v>
      </c>
      <c r="N11" s="153"/>
      <c r="O11" s="153"/>
      <c r="P11" s="169"/>
      <c r="Q11" s="169">
        <v>0.93</v>
      </c>
      <c r="R11" s="169"/>
      <c r="S11" s="169"/>
      <c r="T11" s="170">
        <v>20</v>
      </c>
      <c r="U11" s="171"/>
      <c r="V11" s="162">
        <f t="shared" si="1"/>
        <v>0.93</v>
      </c>
      <c r="W11" s="163">
        <f t="shared" si="2"/>
        <v>20</v>
      </c>
      <c r="X11"/>
      <c r="Y11"/>
      <c r="Z11"/>
      <c r="AA11"/>
      <c r="AB11"/>
      <c r="AC11"/>
      <c r="AD11"/>
      <c r="AE11" s="163"/>
      <c r="AF11" s="163"/>
      <c r="AG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</row>
    <row r="12" spans="1:55">
      <c r="A12" s="167"/>
      <c r="B12" s="55" t="s">
        <v>409</v>
      </c>
      <c r="C12" s="50">
        <v>2015</v>
      </c>
      <c r="D12" s="153"/>
      <c r="E12" s="153"/>
      <c r="F12" s="57" t="s">
        <v>424</v>
      </c>
      <c r="G12" s="153"/>
      <c r="H12" s="153"/>
      <c r="I12" s="153" t="s">
        <v>132</v>
      </c>
      <c r="J12" s="208" t="s">
        <v>593</v>
      </c>
      <c r="K12" s="153" t="s">
        <v>427</v>
      </c>
      <c r="L12" s="55"/>
      <c r="M12" s="168" t="s">
        <v>416</v>
      </c>
      <c r="N12" s="153"/>
      <c r="O12" s="153"/>
      <c r="P12" s="169"/>
      <c r="Q12" s="169">
        <v>0.93</v>
      </c>
      <c r="R12" s="169"/>
      <c r="S12" s="169"/>
      <c r="T12" s="170">
        <v>15</v>
      </c>
      <c r="U12" s="171"/>
      <c r="V12" s="162">
        <f t="shared" si="1"/>
        <v>0.93</v>
      </c>
      <c r="W12" s="163">
        <f t="shared" si="2"/>
        <v>15</v>
      </c>
      <c r="X12"/>
      <c r="Y12"/>
      <c r="Z12"/>
      <c r="AA12"/>
      <c r="AB12"/>
      <c r="AC12"/>
      <c r="AD12"/>
      <c r="AE12" s="163"/>
      <c r="AF12" s="163"/>
      <c r="AG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</row>
    <row r="13" spans="1:55">
      <c r="A13" s="37">
        <v>181</v>
      </c>
      <c r="B13" s="38" t="s">
        <v>251</v>
      </c>
      <c r="C13" s="38">
        <v>2009</v>
      </c>
      <c r="D13" s="43" t="s">
        <v>252</v>
      </c>
      <c r="E13" s="43" t="s">
        <v>253</v>
      </c>
      <c r="F13" s="43" t="s">
        <v>18</v>
      </c>
      <c r="G13" s="44" t="s">
        <v>286</v>
      </c>
      <c r="H13" s="38" t="s">
        <v>325</v>
      </c>
      <c r="I13" s="43" t="s">
        <v>223</v>
      </c>
      <c r="J13" s="38" t="s">
        <v>593</v>
      </c>
      <c r="K13" s="44" t="s">
        <v>323</v>
      </c>
      <c r="L13" s="44" t="s">
        <v>323</v>
      </c>
      <c r="M13" s="44"/>
      <c r="N13" s="44" t="s">
        <v>326</v>
      </c>
      <c r="O13" s="43"/>
      <c r="P13" s="39"/>
      <c r="Q13" s="45">
        <v>0.93600000000000005</v>
      </c>
      <c r="R13" s="45"/>
      <c r="S13" s="45"/>
      <c r="T13" s="46">
        <v>9.7259542759999995</v>
      </c>
      <c r="U13" s="28"/>
      <c r="V13" s="162">
        <f t="shared" si="1"/>
        <v>0.93600000000000005</v>
      </c>
      <c r="W13" s="163">
        <f t="shared" si="2"/>
        <v>9.7259542759999995</v>
      </c>
      <c r="X13"/>
      <c r="Y13"/>
      <c r="Z13"/>
      <c r="AA13"/>
      <c r="AB13"/>
      <c r="AC13"/>
      <c r="AD13"/>
      <c r="AE13" s="163"/>
      <c r="AF13" s="163"/>
      <c r="AG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</row>
    <row r="14" spans="1:55" s="103" customFormat="1" ht="15" customHeight="1">
      <c r="A14" s="95">
        <v>181</v>
      </c>
      <c r="B14" s="97" t="s">
        <v>251</v>
      </c>
      <c r="C14" s="97">
        <v>2009</v>
      </c>
      <c r="D14" s="96" t="s">
        <v>252</v>
      </c>
      <c r="E14" s="96" t="s">
        <v>253</v>
      </c>
      <c r="F14" s="96" t="s">
        <v>18</v>
      </c>
      <c r="G14" s="109" t="s">
        <v>286</v>
      </c>
      <c r="H14" s="97" t="s">
        <v>298</v>
      </c>
      <c r="I14" s="96" t="s">
        <v>223</v>
      </c>
      <c r="J14" s="105" t="s">
        <v>597</v>
      </c>
      <c r="K14" s="105" t="s">
        <v>518</v>
      </c>
      <c r="L14" s="109" t="s">
        <v>125</v>
      </c>
      <c r="M14" s="109"/>
      <c r="N14" s="109" t="s">
        <v>299</v>
      </c>
      <c r="O14" s="96"/>
      <c r="P14" s="98"/>
      <c r="Q14" s="110">
        <v>0.92800000000000005</v>
      </c>
      <c r="R14" s="110"/>
      <c r="S14" s="110"/>
      <c r="T14" s="111">
        <v>15.63727323</v>
      </c>
      <c r="U14" s="112"/>
      <c r="V14" s="101">
        <f t="shared" si="1"/>
        <v>0.92800000000000005</v>
      </c>
      <c r="W14" s="102">
        <f t="shared" si="2"/>
        <v>15.63727323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</row>
    <row r="15" spans="1:55" s="103" customFormat="1" ht="15" customHeight="1">
      <c r="A15" s="95">
        <v>181</v>
      </c>
      <c r="B15" s="97" t="s">
        <v>251</v>
      </c>
      <c r="C15" s="97">
        <v>2009</v>
      </c>
      <c r="D15" s="96" t="s">
        <v>252</v>
      </c>
      <c r="E15" s="96" t="s">
        <v>253</v>
      </c>
      <c r="F15" s="104" t="s">
        <v>18</v>
      </c>
      <c r="G15" s="105" t="s">
        <v>295</v>
      </c>
      <c r="H15" s="97" t="s">
        <v>290</v>
      </c>
      <c r="I15" s="104" t="s">
        <v>291</v>
      </c>
      <c r="J15" s="105" t="s">
        <v>597</v>
      </c>
      <c r="K15" s="105" t="s">
        <v>518</v>
      </c>
      <c r="L15" s="105" t="s">
        <v>125</v>
      </c>
      <c r="M15" s="105"/>
      <c r="N15" s="105" t="s">
        <v>297</v>
      </c>
      <c r="O15" s="104"/>
      <c r="P15" s="98"/>
      <c r="Q15" s="106">
        <v>0.93200000000000005</v>
      </c>
      <c r="R15" s="106"/>
      <c r="S15" s="106"/>
      <c r="T15" s="107">
        <v>21.922610509999998</v>
      </c>
      <c r="U15" s="108"/>
      <c r="V15" s="101">
        <f t="shared" si="1"/>
        <v>0.93200000000000005</v>
      </c>
      <c r="W15" s="102">
        <f t="shared" si="2"/>
        <v>21.922610509999998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</row>
    <row r="16" spans="1:55" s="103" customFormat="1" ht="15" customHeight="1">
      <c r="A16" s="95">
        <v>181</v>
      </c>
      <c r="B16" s="97" t="s">
        <v>251</v>
      </c>
      <c r="C16" s="97">
        <v>2009</v>
      </c>
      <c r="D16" s="96" t="s">
        <v>252</v>
      </c>
      <c r="E16" s="96" t="s">
        <v>253</v>
      </c>
      <c r="F16" s="104" t="s">
        <v>18</v>
      </c>
      <c r="G16" s="105" t="s">
        <v>300</v>
      </c>
      <c r="H16" s="97" t="s">
        <v>290</v>
      </c>
      <c r="I16" s="104" t="s">
        <v>291</v>
      </c>
      <c r="J16" s="105" t="s">
        <v>597</v>
      </c>
      <c r="K16" s="105" t="s">
        <v>518</v>
      </c>
      <c r="L16" s="105" t="s">
        <v>125</v>
      </c>
      <c r="M16" s="105"/>
      <c r="N16" s="105" t="s">
        <v>302</v>
      </c>
      <c r="O16" s="104"/>
      <c r="P16" s="98"/>
      <c r="Q16" s="106">
        <v>0.93600000000000005</v>
      </c>
      <c r="R16" s="106"/>
      <c r="S16" s="106"/>
      <c r="T16" s="107">
        <v>12.21546695</v>
      </c>
      <c r="U16" s="108"/>
      <c r="V16" s="101">
        <f t="shared" si="1"/>
        <v>0.93600000000000005</v>
      </c>
      <c r="W16" s="102">
        <f t="shared" si="2"/>
        <v>12.21546695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</row>
    <row r="17" spans="1:54" s="103" customFormat="1" ht="15" customHeight="1">
      <c r="A17" s="113"/>
      <c r="B17" s="114" t="s">
        <v>381</v>
      </c>
      <c r="C17" s="114">
        <v>2011</v>
      </c>
      <c r="D17" s="115"/>
      <c r="E17" s="115"/>
      <c r="F17" s="97" t="s">
        <v>71</v>
      </c>
      <c r="G17" s="115"/>
      <c r="H17" s="116"/>
      <c r="I17" s="104" t="s">
        <v>124</v>
      </c>
      <c r="J17" s="105" t="s">
        <v>597</v>
      </c>
      <c r="K17" s="97" t="s">
        <v>514</v>
      </c>
      <c r="L17" s="114" t="s">
        <v>587</v>
      </c>
      <c r="M17" s="115"/>
      <c r="N17" s="114"/>
      <c r="O17" s="114"/>
      <c r="P17" s="117"/>
      <c r="Q17" s="118">
        <v>0.94199999999999995</v>
      </c>
      <c r="R17" s="117"/>
      <c r="S17" s="117"/>
      <c r="T17" s="119">
        <v>22.58</v>
      </c>
      <c r="U17" s="120"/>
      <c r="V17" s="101">
        <f t="shared" si="1"/>
        <v>0.94199999999999995</v>
      </c>
      <c r="W17" s="102">
        <f t="shared" si="2"/>
        <v>22.58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</row>
    <row r="18" spans="1:54" s="103" customFormat="1" ht="15" customHeight="1">
      <c r="A18" s="95">
        <v>181</v>
      </c>
      <c r="B18" s="97" t="s">
        <v>251</v>
      </c>
      <c r="C18" s="97">
        <v>2009</v>
      </c>
      <c r="D18" s="96" t="s">
        <v>252</v>
      </c>
      <c r="E18" s="96" t="s">
        <v>253</v>
      </c>
      <c r="F18" s="96" t="s">
        <v>18</v>
      </c>
      <c r="G18" s="109" t="s">
        <v>300</v>
      </c>
      <c r="H18" s="97" t="s">
        <v>298</v>
      </c>
      <c r="I18" s="96" t="s">
        <v>223</v>
      </c>
      <c r="J18" s="105" t="s">
        <v>597</v>
      </c>
      <c r="K18" s="105" t="s">
        <v>518</v>
      </c>
      <c r="L18" s="109" t="s">
        <v>125</v>
      </c>
      <c r="M18" s="109"/>
      <c r="N18" s="109" t="s">
        <v>301</v>
      </c>
      <c r="O18" s="96"/>
      <c r="P18" s="98"/>
      <c r="Q18" s="110">
        <v>0.94199999999999995</v>
      </c>
      <c r="R18" s="110"/>
      <c r="S18" s="110"/>
      <c r="T18" s="111">
        <v>13.15830701</v>
      </c>
      <c r="U18" s="112"/>
      <c r="V18" s="101">
        <f t="shared" si="1"/>
        <v>0.94199999999999995</v>
      </c>
      <c r="W18" s="102">
        <f t="shared" si="2"/>
        <v>13.15830701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</row>
    <row r="19" spans="1:54" s="103" customFormat="1" ht="15" customHeight="1">
      <c r="A19" s="113"/>
      <c r="B19" s="114" t="s">
        <v>381</v>
      </c>
      <c r="C19" s="114">
        <v>2011</v>
      </c>
      <c r="D19" s="115"/>
      <c r="E19" s="115"/>
      <c r="F19" s="97" t="s">
        <v>71</v>
      </c>
      <c r="G19" s="115"/>
      <c r="H19" s="116"/>
      <c r="I19" s="104" t="s">
        <v>124</v>
      </c>
      <c r="J19" s="105" t="s">
        <v>597</v>
      </c>
      <c r="K19" s="97" t="s">
        <v>515</v>
      </c>
      <c r="L19" s="114" t="s">
        <v>588</v>
      </c>
      <c r="M19" s="115"/>
      <c r="N19" s="114"/>
      <c r="O19" s="114"/>
      <c r="P19" s="117"/>
      <c r="Q19" s="118">
        <v>0.94299999999999995</v>
      </c>
      <c r="R19" s="117"/>
      <c r="S19" s="117"/>
      <c r="T19" s="119">
        <v>9.4499999999999993</v>
      </c>
      <c r="U19" s="120"/>
      <c r="V19" s="101">
        <f t="shared" si="1"/>
        <v>0.94299999999999995</v>
      </c>
      <c r="W19" s="102">
        <f t="shared" si="2"/>
        <v>9.4499999999999993</v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</row>
    <row r="20" spans="1:54" s="103" customFormat="1" ht="15" customHeight="1">
      <c r="A20" s="121"/>
      <c r="B20" s="122" t="s">
        <v>409</v>
      </c>
      <c r="C20" s="114">
        <v>2013</v>
      </c>
      <c r="D20" s="123"/>
      <c r="E20" s="123"/>
      <c r="F20" s="124" t="s">
        <v>424</v>
      </c>
      <c r="G20" s="123"/>
      <c r="H20" s="123"/>
      <c r="I20" s="125" t="s">
        <v>124</v>
      </c>
      <c r="J20" s="105" t="s">
        <v>597</v>
      </c>
      <c r="K20" s="97" t="s">
        <v>516</v>
      </c>
      <c r="L20" s="122"/>
      <c r="M20" s="125" t="s">
        <v>415</v>
      </c>
      <c r="N20" s="123"/>
      <c r="O20" s="123"/>
      <c r="P20" s="126"/>
      <c r="Q20" s="126"/>
      <c r="R20" s="126"/>
      <c r="S20" s="126"/>
      <c r="T20" s="127">
        <v>35</v>
      </c>
      <c r="U20" s="128"/>
      <c r="V20" s="101">
        <v>1.1000000000000001</v>
      </c>
      <c r="W20" s="102">
        <f t="shared" si="2"/>
        <v>35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</row>
    <row r="21" spans="1:54" s="103" customFormat="1" ht="15" customHeight="1">
      <c r="A21" s="121"/>
      <c r="B21" s="122" t="s">
        <v>409</v>
      </c>
      <c r="C21" s="114">
        <v>2013</v>
      </c>
      <c r="D21" s="123"/>
      <c r="E21" s="123"/>
      <c r="F21" s="124" t="s">
        <v>424</v>
      </c>
      <c r="G21" s="123"/>
      <c r="H21" s="123"/>
      <c r="I21" s="125" t="s">
        <v>124</v>
      </c>
      <c r="J21" s="105" t="s">
        <v>597</v>
      </c>
      <c r="K21" s="97" t="s">
        <v>516</v>
      </c>
      <c r="L21" s="122"/>
      <c r="M21" s="125" t="s">
        <v>416</v>
      </c>
      <c r="N21" s="123"/>
      <c r="O21" s="123"/>
      <c r="P21" s="126"/>
      <c r="Q21" s="126"/>
      <c r="R21" s="126"/>
      <c r="S21" s="126"/>
      <c r="T21" s="127">
        <v>31</v>
      </c>
      <c r="U21" s="128"/>
      <c r="V21" s="101">
        <v>1.1000000000000001</v>
      </c>
      <c r="W21" s="102">
        <f t="shared" si="2"/>
        <v>31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</row>
    <row r="22" spans="1:54" s="103" customFormat="1" ht="15" customHeight="1">
      <c r="A22" s="121"/>
      <c r="B22" s="122" t="s">
        <v>409</v>
      </c>
      <c r="C22" s="114">
        <v>2013</v>
      </c>
      <c r="D22" s="123"/>
      <c r="E22" s="123"/>
      <c r="F22" s="124" t="s">
        <v>424</v>
      </c>
      <c r="G22" s="123"/>
      <c r="H22" s="123"/>
      <c r="I22" s="125" t="s">
        <v>124</v>
      </c>
      <c r="J22" s="105" t="s">
        <v>597</v>
      </c>
      <c r="K22" s="97" t="s">
        <v>516</v>
      </c>
      <c r="L22" s="122"/>
      <c r="M22" s="125" t="s">
        <v>415</v>
      </c>
      <c r="N22" s="123"/>
      <c r="O22" s="123"/>
      <c r="P22" s="126"/>
      <c r="Q22" s="126"/>
      <c r="R22" s="126"/>
      <c r="S22" s="126"/>
      <c r="T22" s="127">
        <v>13</v>
      </c>
      <c r="U22" s="128"/>
      <c r="V22" s="101">
        <v>1.1000000000000001</v>
      </c>
      <c r="W22" s="102">
        <f t="shared" si="2"/>
        <v>13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</row>
    <row r="23" spans="1:54" s="103" customFormat="1" ht="15" customHeight="1">
      <c r="A23" s="121"/>
      <c r="B23" s="122" t="s">
        <v>409</v>
      </c>
      <c r="C23" s="114">
        <v>2013</v>
      </c>
      <c r="D23" s="123"/>
      <c r="E23" s="123"/>
      <c r="F23" s="124" t="s">
        <v>424</v>
      </c>
      <c r="G23" s="123"/>
      <c r="H23" s="123"/>
      <c r="I23" s="125" t="s">
        <v>124</v>
      </c>
      <c r="J23" s="105" t="s">
        <v>597</v>
      </c>
      <c r="K23" s="97" t="s">
        <v>516</v>
      </c>
      <c r="L23" s="122"/>
      <c r="M23" s="125" t="s">
        <v>416</v>
      </c>
      <c r="N23" s="123"/>
      <c r="O23" s="123"/>
      <c r="P23" s="126"/>
      <c r="Q23" s="126"/>
      <c r="R23" s="126"/>
      <c r="S23" s="126"/>
      <c r="T23" s="127">
        <v>16</v>
      </c>
      <c r="U23" s="128"/>
      <c r="V23" s="101">
        <v>1.1000000000000001</v>
      </c>
      <c r="W23" s="102">
        <f t="shared" si="2"/>
        <v>16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</row>
    <row r="24" spans="1:54" s="103" customFormat="1" ht="15" customHeight="1">
      <c r="A24" s="121"/>
      <c r="B24" s="122" t="s">
        <v>409</v>
      </c>
      <c r="C24" s="114">
        <v>2013</v>
      </c>
      <c r="D24" s="123"/>
      <c r="E24" s="123"/>
      <c r="F24" s="124" t="s">
        <v>424</v>
      </c>
      <c r="G24" s="123"/>
      <c r="H24" s="123"/>
      <c r="I24" s="125" t="s">
        <v>124</v>
      </c>
      <c r="J24" s="105" t="s">
        <v>597</v>
      </c>
      <c r="K24" s="97" t="s">
        <v>516</v>
      </c>
      <c r="L24" s="123"/>
      <c r="M24" s="125" t="s">
        <v>415</v>
      </c>
      <c r="N24" s="123"/>
      <c r="O24" s="123"/>
      <c r="P24" s="126"/>
      <c r="Q24" s="126"/>
      <c r="R24" s="126"/>
      <c r="S24" s="126"/>
      <c r="T24" s="127">
        <v>20</v>
      </c>
      <c r="U24" s="128"/>
      <c r="V24" s="101">
        <v>1.1000000000000001</v>
      </c>
      <c r="W24" s="102">
        <f t="shared" si="2"/>
        <v>20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</row>
    <row r="25" spans="1:54" s="103" customFormat="1" ht="15" customHeight="1">
      <c r="A25" s="121"/>
      <c r="B25" s="122" t="s">
        <v>409</v>
      </c>
      <c r="C25" s="114">
        <v>2013</v>
      </c>
      <c r="D25" s="123"/>
      <c r="E25" s="123"/>
      <c r="F25" s="124" t="s">
        <v>426</v>
      </c>
      <c r="G25" s="123"/>
      <c r="H25" s="123"/>
      <c r="I25" s="125" t="s">
        <v>124</v>
      </c>
      <c r="J25" s="105" t="s">
        <v>597</v>
      </c>
      <c r="K25" s="97" t="s">
        <v>516</v>
      </c>
      <c r="L25" s="122"/>
      <c r="M25" s="125" t="s">
        <v>415</v>
      </c>
      <c r="N25" s="123"/>
      <c r="O25" s="123"/>
      <c r="P25" s="126"/>
      <c r="Q25" s="126"/>
      <c r="R25" s="126"/>
      <c r="S25" s="126"/>
      <c r="T25" s="127">
        <v>26</v>
      </c>
      <c r="U25" s="128"/>
      <c r="V25" s="101">
        <v>1.1000000000000001</v>
      </c>
      <c r="W25" s="102">
        <f t="shared" si="2"/>
        <v>26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</row>
    <row r="26" spans="1:54" s="103" customFormat="1" ht="15" customHeight="1">
      <c r="A26" s="121"/>
      <c r="B26" s="122" t="s">
        <v>409</v>
      </c>
      <c r="C26" s="114">
        <v>2013</v>
      </c>
      <c r="D26" s="123"/>
      <c r="E26" s="123"/>
      <c r="F26" s="124" t="s">
        <v>426</v>
      </c>
      <c r="G26" s="123"/>
      <c r="H26" s="123"/>
      <c r="I26" s="125" t="s">
        <v>124</v>
      </c>
      <c r="J26" s="105" t="s">
        <v>597</v>
      </c>
      <c r="K26" s="97" t="s">
        <v>516</v>
      </c>
      <c r="L26" s="122"/>
      <c r="M26" s="125" t="s">
        <v>415</v>
      </c>
      <c r="N26" s="123"/>
      <c r="O26" s="123"/>
      <c r="P26" s="126"/>
      <c r="Q26" s="126"/>
      <c r="R26" s="126"/>
      <c r="S26" s="126"/>
      <c r="T26" s="127">
        <v>21</v>
      </c>
      <c r="U26" s="128"/>
      <c r="V26" s="101">
        <v>1.1000000000000001</v>
      </c>
      <c r="W26" s="102">
        <f t="shared" si="2"/>
        <v>21</v>
      </c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</row>
    <row r="27" spans="1:54" s="103" customFormat="1" ht="15" customHeight="1">
      <c r="A27" s="121"/>
      <c r="B27" s="122" t="s">
        <v>409</v>
      </c>
      <c r="C27" s="114">
        <v>2013</v>
      </c>
      <c r="D27" s="123"/>
      <c r="E27" s="123"/>
      <c r="F27" s="124" t="s">
        <v>426</v>
      </c>
      <c r="G27" s="123"/>
      <c r="H27" s="123"/>
      <c r="I27" s="125" t="s">
        <v>124</v>
      </c>
      <c r="J27" s="105" t="s">
        <v>597</v>
      </c>
      <c r="K27" s="97" t="s">
        <v>516</v>
      </c>
      <c r="L27" s="122"/>
      <c r="M27" s="125" t="s">
        <v>415</v>
      </c>
      <c r="N27" s="123"/>
      <c r="O27" s="123"/>
      <c r="P27" s="126"/>
      <c r="Q27" s="126"/>
      <c r="R27" s="126"/>
      <c r="S27" s="126"/>
      <c r="T27" s="127">
        <v>43</v>
      </c>
      <c r="U27" s="128"/>
      <c r="V27" s="101">
        <v>1.1000000000000001</v>
      </c>
      <c r="W27" s="102">
        <f t="shared" si="2"/>
        <v>43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</row>
    <row r="28" spans="1:54" s="103" customFormat="1" ht="15" customHeight="1">
      <c r="A28" s="95">
        <v>142</v>
      </c>
      <c r="B28" s="96" t="s">
        <v>135</v>
      </c>
      <c r="C28" s="97">
        <v>2007</v>
      </c>
      <c r="D28" s="96" t="s">
        <v>136</v>
      </c>
      <c r="E28" s="96" t="s">
        <v>137</v>
      </c>
      <c r="F28" s="97" t="s">
        <v>18</v>
      </c>
      <c r="G28" s="97">
        <v>2007</v>
      </c>
      <c r="H28" s="97" t="s">
        <v>124</v>
      </c>
      <c r="I28" s="97" t="s">
        <v>124</v>
      </c>
      <c r="J28" s="105" t="s">
        <v>597</v>
      </c>
      <c r="K28" s="97" t="s">
        <v>515</v>
      </c>
      <c r="L28" s="97" t="s">
        <v>586</v>
      </c>
      <c r="M28" s="97"/>
      <c r="N28" s="97" t="s">
        <v>139</v>
      </c>
      <c r="O28" s="97"/>
      <c r="P28" s="98"/>
      <c r="Q28" s="98"/>
      <c r="R28" s="98"/>
      <c r="S28" s="98"/>
      <c r="T28" s="99">
        <v>2.0699999999999998</v>
      </c>
      <c r="U28" s="100"/>
      <c r="V28" s="101">
        <v>1.1000000000000001</v>
      </c>
      <c r="W28" s="102">
        <f t="shared" si="2"/>
        <v>2.0699999999999998</v>
      </c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</row>
    <row r="29" spans="1:54" s="103" customFormat="1" ht="15" customHeight="1">
      <c r="A29" s="95">
        <v>142</v>
      </c>
      <c r="B29" s="96" t="s">
        <v>135</v>
      </c>
      <c r="C29" s="97">
        <v>2007</v>
      </c>
      <c r="D29" s="96" t="s">
        <v>136</v>
      </c>
      <c r="E29" s="96" t="s">
        <v>137</v>
      </c>
      <c r="F29" s="97" t="s">
        <v>18</v>
      </c>
      <c r="G29" s="97">
        <v>2007</v>
      </c>
      <c r="H29" s="97" t="s">
        <v>124</v>
      </c>
      <c r="I29" s="97" t="s">
        <v>124</v>
      </c>
      <c r="J29" s="105" t="s">
        <v>597</v>
      </c>
      <c r="K29" s="97" t="s">
        <v>515</v>
      </c>
      <c r="L29" s="97" t="s">
        <v>586</v>
      </c>
      <c r="M29" s="97"/>
      <c r="N29" s="97" t="s">
        <v>138</v>
      </c>
      <c r="O29" s="97"/>
      <c r="P29" s="98"/>
      <c r="Q29" s="98"/>
      <c r="R29" s="98"/>
      <c r="S29" s="98"/>
      <c r="T29" s="99">
        <v>6.49</v>
      </c>
      <c r="U29" s="100"/>
      <c r="V29" s="101">
        <v>1.1000000000000001</v>
      </c>
      <c r="W29" s="102">
        <f t="shared" si="2"/>
        <v>6.49</v>
      </c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</row>
    <row r="30" spans="1:54" ht="15" customHeight="1">
      <c r="A30" s="37">
        <v>181</v>
      </c>
      <c r="B30" s="38" t="s">
        <v>251</v>
      </c>
      <c r="C30" s="38">
        <v>2009</v>
      </c>
      <c r="D30" s="43" t="s">
        <v>252</v>
      </c>
      <c r="E30" s="43" t="s">
        <v>253</v>
      </c>
      <c r="F30" s="42" t="s">
        <v>18</v>
      </c>
      <c r="G30" s="47" t="s">
        <v>286</v>
      </c>
      <c r="H30" s="38" t="s">
        <v>290</v>
      </c>
      <c r="I30" s="42" t="s">
        <v>291</v>
      </c>
      <c r="J30" s="47" t="s">
        <v>599</v>
      </c>
      <c r="K30" s="44" t="s">
        <v>523</v>
      </c>
      <c r="L30" s="47" t="s">
        <v>304</v>
      </c>
      <c r="M30" s="47"/>
      <c r="N30" s="47" t="s">
        <v>310</v>
      </c>
      <c r="O30" s="42"/>
      <c r="P30" s="39"/>
      <c r="Q30" s="48">
        <v>0.91800000000000004</v>
      </c>
      <c r="R30" s="48"/>
      <c r="S30" s="48"/>
      <c r="T30" s="49">
        <v>11.45380153</v>
      </c>
      <c r="U30" s="27"/>
      <c r="V30" s="162">
        <f t="shared" ref="V30:V44" si="8">+Q30</f>
        <v>0.91800000000000004</v>
      </c>
      <c r="W30" s="163">
        <f t="shared" si="2"/>
        <v>11.45380153</v>
      </c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</row>
    <row r="31" spans="1:54" ht="15" customHeight="1">
      <c r="A31" s="37">
        <v>181</v>
      </c>
      <c r="B31" s="38" t="s">
        <v>251</v>
      </c>
      <c r="C31" s="38">
        <v>2009</v>
      </c>
      <c r="D31" s="43" t="s">
        <v>252</v>
      </c>
      <c r="E31" s="43" t="s">
        <v>253</v>
      </c>
      <c r="F31" s="42" t="s">
        <v>18</v>
      </c>
      <c r="G31" s="47" t="s">
        <v>300</v>
      </c>
      <c r="H31" s="38" t="s">
        <v>290</v>
      </c>
      <c r="I31" s="42" t="s">
        <v>291</v>
      </c>
      <c r="J31" s="47" t="s">
        <v>599</v>
      </c>
      <c r="K31" s="44" t="s">
        <v>523</v>
      </c>
      <c r="L31" s="47" t="s">
        <v>304</v>
      </c>
      <c r="M31" s="47"/>
      <c r="N31" s="47" t="s">
        <v>309</v>
      </c>
      <c r="O31" s="42"/>
      <c r="P31" s="39"/>
      <c r="Q31" s="48">
        <v>0.94099999999999995</v>
      </c>
      <c r="R31" s="48"/>
      <c r="S31" s="48"/>
      <c r="T31" s="49">
        <v>15.383533720000001</v>
      </c>
      <c r="U31" s="27"/>
      <c r="V31" s="162">
        <f t="shared" si="8"/>
        <v>0.94099999999999995</v>
      </c>
      <c r="W31" s="163">
        <f t="shared" si="2"/>
        <v>15.383533720000001</v>
      </c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</row>
    <row r="32" spans="1:54" s="103" customFormat="1" ht="15" customHeight="1">
      <c r="A32" s="121"/>
      <c r="B32" s="122" t="s">
        <v>419</v>
      </c>
      <c r="C32" s="114">
        <v>2013</v>
      </c>
      <c r="D32" s="123"/>
      <c r="E32" s="123"/>
      <c r="F32" s="124" t="s">
        <v>18</v>
      </c>
      <c r="G32" s="123"/>
      <c r="H32" s="123"/>
      <c r="I32" s="123" t="s">
        <v>124</v>
      </c>
      <c r="J32" s="105" t="s">
        <v>590</v>
      </c>
      <c r="K32" s="123" t="s">
        <v>513</v>
      </c>
      <c r="L32" s="122" t="s">
        <v>421</v>
      </c>
      <c r="M32" s="123"/>
      <c r="N32" s="123"/>
      <c r="O32" s="123"/>
      <c r="P32" s="126"/>
      <c r="Q32" s="126">
        <v>0.76</v>
      </c>
      <c r="R32" s="126"/>
      <c r="S32" s="126"/>
      <c r="T32" s="127">
        <v>45</v>
      </c>
      <c r="U32" s="128"/>
      <c r="V32" s="101">
        <f t="shared" si="8"/>
        <v>0.76</v>
      </c>
      <c r="W32" s="102">
        <f t="shared" si="2"/>
        <v>45</v>
      </c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</row>
    <row r="33" spans="1:55" s="103" customFormat="1" ht="15" customHeight="1">
      <c r="A33" s="121"/>
      <c r="B33" s="122" t="s">
        <v>419</v>
      </c>
      <c r="C33" s="114">
        <v>2013</v>
      </c>
      <c r="D33" s="123"/>
      <c r="E33" s="123"/>
      <c r="F33" s="124" t="s">
        <v>18</v>
      </c>
      <c r="G33" s="123"/>
      <c r="H33" s="123"/>
      <c r="I33" s="123" t="s">
        <v>124</v>
      </c>
      <c r="J33" s="105" t="s">
        <v>590</v>
      </c>
      <c r="K33" s="123" t="s">
        <v>513</v>
      </c>
      <c r="L33" s="122" t="s">
        <v>421</v>
      </c>
      <c r="M33" s="123"/>
      <c r="N33" s="123"/>
      <c r="O33" s="123"/>
      <c r="P33" s="126"/>
      <c r="Q33" s="126">
        <v>0.78</v>
      </c>
      <c r="R33" s="126"/>
      <c r="S33" s="126"/>
      <c r="T33" s="127">
        <v>44</v>
      </c>
      <c r="U33" s="128"/>
      <c r="V33" s="101">
        <f t="shared" si="8"/>
        <v>0.78</v>
      </c>
      <c r="W33" s="102">
        <f t="shared" si="2"/>
        <v>44</v>
      </c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</row>
    <row r="34" spans="1:55" s="103" customFormat="1" ht="15" customHeight="1">
      <c r="A34" s="121"/>
      <c r="B34" s="122" t="s">
        <v>419</v>
      </c>
      <c r="C34" s="114">
        <v>2013</v>
      </c>
      <c r="D34" s="123"/>
      <c r="E34" s="123"/>
      <c r="F34" s="124" t="s">
        <v>18</v>
      </c>
      <c r="G34" s="123"/>
      <c r="H34" s="123"/>
      <c r="I34" s="123" t="s">
        <v>124</v>
      </c>
      <c r="J34" s="105" t="s">
        <v>590</v>
      </c>
      <c r="K34" s="123" t="s">
        <v>513</v>
      </c>
      <c r="L34" s="122" t="s">
        <v>421</v>
      </c>
      <c r="M34" s="123"/>
      <c r="N34" s="123"/>
      <c r="O34" s="123"/>
      <c r="P34" s="126"/>
      <c r="Q34" s="126">
        <v>0.82</v>
      </c>
      <c r="R34" s="126"/>
      <c r="S34" s="126"/>
      <c r="T34" s="127">
        <v>36.799999999999997</v>
      </c>
      <c r="U34" s="128"/>
      <c r="V34" s="101">
        <f t="shared" si="8"/>
        <v>0.82</v>
      </c>
      <c r="W34" s="102">
        <f t="shared" ref="W34:W66" si="9">+T34</f>
        <v>36.799999999999997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</row>
    <row r="35" spans="1:55" s="103" customFormat="1" ht="15" customHeight="1">
      <c r="A35" s="121"/>
      <c r="B35" s="122" t="s">
        <v>419</v>
      </c>
      <c r="C35" s="114">
        <v>2013</v>
      </c>
      <c r="D35" s="123"/>
      <c r="E35" s="123"/>
      <c r="F35" s="124" t="s">
        <v>18</v>
      </c>
      <c r="G35" s="123"/>
      <c r="H35" s="123"/>
      <c r="I35" s="123" t="s">
        <v>124</v>
      </c>
      <c r="J35" s="105" t="s">
        <v>590</v>
      </c>
      <c r="K35" s="123" t="s">
        <v>513</v>
      </c>
      <c r="L35" s="122" t="s">
        <v>421</v>
      </c>
      <c r="M35" s="123"/>
      <c r="N35" s="123"/>
      <c r="O35" s="123"/>
      <c r="P35" s="126"/>
      <c r="Q35" s="126">
        <v>0.88</v>
      </c>
      <c r="R35" s="126"/>
      <c r="S35" s="126"/>
      <c r="T35" s="127">
        <v>31.1</v>
      </c>
      <c r="U35" s="128"/>
      <c r="V35" s="101">
        <f t="shared" si="8"/>
        <v>0.88</v>
      </c>
      <c r="W35" s="102">
        <f t="shared" si="9"/>
        <v>31.1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</row>
    <row r="36" spans="1:55" s="103" customFormat="1" ht="15" customHeight="1">
      <c r="A36" s="95">
        <v>181</v>
      </c>
      <c r="B36" s="97" t="s">
        <v>251</v>
      </c>
      <c r="C36" s="97">
        <v>2009</v>
      </c>
      <c r="D36" s="96" t="s">
        <v>252</v>
      </c>
      <c r="E36" s="96" t="s">
        <v>253</v>
      </c>
      <c r="F36" s="96" t="s">
        <v>18</v>
      </c>
      <c r="G36" s="96" t="s">
        <v>278</v>
      </c>
      <c r="H36" s="97" t="s">
        <v>279</v>
      </c>
      <c r="I36" s="96" t="s">
        <v>132</v>
      </c>
      <c r="J36" s="129" t="s">
        <v>590</v>
      </c>
      <c r="K36" s="129" t="s">
        <v>519</v>
      </c>
      <c r="L36" s="129" t="s">
        <v>293</v>
      </c>
      <c r="M36" s="96"/>
      <c r="N36" s="129" t="s">
        <v>294</v>
      </c>
      <c r="O36" s="96"/>
      <c r="P36" s="98"/>
      <c r="Q36" s="130">
        <v>0.92100000000000004</v>
      </c>
      <c r="R36" s="134"/>
      <c r="S36" s="134"/>
      <c r="T36" s="132">
        <v>11.87006098</v>
      </c>
      <c r="U36" s="133"/>
      <c r="V36" s="101">
        <f t="shared" si="8"/>
        <v>0.92100000000000004</v>
      </c>
      <c r="W36" s="102">
        <f t="shared" si="9"/>
        <v>11.87006098</v>
      </c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5" s="103" customFormat="1" ht="15" customHeight="1">
      <c r="A37" s="95">
        <v>181</v>
      </c>
      <c r="B37" s="97" t="s">
        <v>251</v>
      </c>
      <c r="C37" s="97">
        <v>2009</v>
      </c>
      <c r="D37" s="96" t="s">
        <v>252</v>
      </c>
      <c r="E37" s="96" t="s">
        <v>253</v>
      </c>
      <c r="F37" s="104" t="s">
        <v>18</v>
      </c>
      <c r="G37" s="105" t="s">
        <v>300</v>
      </c>
      <c r="H37" s="97" t="s">
        <v>314</v>
      </c>
      <c r="I37" s="104" t="s">
        <v>223</v>
      </c>
      <c r="J37" s="105" t="s">
        <v>590</v>
      </c>
      <c r="K37" s="105" t="s">
        <v>296</v>
      </c>
      <c r="L37" s="105" t="s">
        <v>315</v>
      </c>
      <c r="M37" s="105"/>
      <c r="N37" s="105" t="s">
        <v>318</v>
      </c>
      <c r="O37" s="104"/>
      <c r="P37" s="98"/>
      <c r="Q37" s="106">
        <v>0.92100000000000004</v>
      </c>
      <c r="R37" s="106"/>
      <c r="S37" s="106"/>
      <c r="T37" s="107">
        <v>14.09240808</v>
      </c>
      <c r="U37" s="108"/>
      <c r="V37" s="101">
        <f t="shared" si="8"/>
        <v>0.92100000000000004</v>
      </c>
      <c r="W37" s="102">
        <f t="shared" si="9"/>
        <v>14.09240808</v>
      </c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</row>
    <row r="38" spans="1:55" s="103" customFormat="1" ht="15" customHeight="1">
      <c r="A38" s="95">
        <v>181</v>
      </c>
      <c r="B38" s="97" t="s">
        <v>251</v>
      </c>
      <c r="C38" s="97">
        <v>2009</v>
      </c>
      <c r="D38" s="96" t="s">
        <v>252</v>
      </c>
      <c r="E38" s="96" t="s">
        <v>253</v>
      </c>
      <c r="F38" s="104" t="s">
        <v>18</v>
      </c>
      <c r="G38" s="105" t="s">
        <v>300</v>
      </c>
      <c r="H38" s="97" t="s">
        <v>314</v>
      </c>
      <c r="I38" s="104" t="s">
        <v>223</v>
      </c>
      <c r="J38" s="105" t="s">
        <v>590</v>
      </c>
      <c r="K38" s="105" t="s">
        <v>296</v>
      </c>
      <c r="L38" s="105" t="s">
        <v>315</v>
      </c>
      <c r="M38" s="105"/>
      <c r="N38" s="105" t="s">
        <v>316</v>
      </c>
      <c r="O38" s="104"/>
      <c r="P38" s="98"/>
      <c r="Q38" s="106">
        <v>0.92300000000000004</v>
      </c>
      <c r="R38" s="106"/>
      <c r="S38" s="106"/>
      <c r="T38" s="107">
        <v>14.47519413</v>
      </c>
      <c r="U38" s="108"/>
      <c r="V38" s="101">
        <f t="shared" si="8"/>
        <v>0.92300000000000004</v>
      </c>
      <c r="W38" s="102">
        <f t="shared" si="9"/>
        <v>14.47519413</v>
      </c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</row>
    <row r="39" spans="1:55" s="103" customFormat="1" ht="15" customHeight="1">
      <c r="A39" s="121"/>
      <c r="B39" s="122" t="s">
        <v>419</v>
      </c>
      <c r="C39" s="114">
        <v>2013</v>
      </c>
      <c r="D39" s="123"/>
      <c r="E39" s="123"/>
      <c r="F39" s="124" t="s">
        <v>18</v>
      </c>
      <c r="G39" s="123"/>
      <c r="H39" s="123"/>
      <c r="I39" s="123" t="s">
        <v>124</v>
      </c>
      <c r="J39" s="105" t="s">
        <v>590</v>
      </c>
      <c r="K39" s="123" t="s">
        <v>513</v>
      </c>
      <c r="L39" s="122" t="s">
        <v>421</v>
      </c>
      <c r="M39" s="123"/>
      <c r="N39" s="123"/>
      <c r="O39" s="123"/>
      <c r="P39" s="126"/>
      <c r="Q39" s="126">
        <v>0.93</v>
      </c>
      <c r="R39" s="126"/>
      <c r="S39" s="126"/>
      <c r="T39" s="127">
        <v>23.2</v>
      </c>
      <c r="U39" s="128"/>
      <c r="V39" s="101">
        <f t="shared" si="8"/>
        <v>0.93</v>
      </c>
      <c r="W39" s="102">
        <f t="shared" si="9"/>
        <v>23.2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</row>
    <row r="40" spans="1:55" s="103" customFormat="1" ht="15" customHeight="1">
      <c r="A40" s="95">
        <v>181</v>
      </c>
      <c r="B40" s="97" t="s">
        <v>251</v>
      </c>
      <c r="C40" s="97">
        <v>2009</v>
      </c>
      <c r="D40" s="96" t="s">
        <v>252</v>
      </c>
      <c r="E40" s="96" t="s">
        <v>253</v>
      </c>
      <c r="F40" s="96" t="s">
        <v>18</v>
      </c>
      <c r="G40" s="109" t="s">
        <v>300</v>
      </c>
      <c r="H40" s="97" t="s">
        <v>314</v>
      </c>
      <c r="I40" s="96" t="s">
        <v>223</v>
      </c>
      <c r="J40" s="105" t="s">
        <v>590</v>
      </c>
      <c r="K40" s="109" t="s">
        <v>296</v>
      </c>
      <c r="L40" s="109" t="s">
        <v>315</v>
      </c>
      <c r="M40" s="109"/>
      <c r="N40" s="109" t="s">
        <v>317</v>
      </c>
      <c r="O40" s="96"/>
      <c r="P40" s="98"/>
      <c r="Q40" s="110">
        <v>0.94199999999999995</v>
      </c>
      <c r="R40" s="110"/>
      <c r="S40" s="110"/>
      <c r="T40" s="111">
        <v>14.404916030000001</v>
      </c>
      <c r="U40" s="112"/>
      <c r="V40" s="101">
        <f t="shared" si="8"/>
        <v>0.94199999999999995</v>
      </c>
      <c r="W40" s="102">
        <f t="shared" si="9"/>
        <v>14.404916030000001</v>
      </c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</row>
    <row r="41" spans="1:55" s="103" customFormat="1" ht="15" customHeight="1">
      <c r="A41" s="113"/>
      <c r="B41" s="114" t="s">
        <v>381</v>
      </c>
      <c r="C41" s="114">
        <v>2011</v>
      </c>
      <c r="D41" s="115"/>
      <c r="E41" s="115"/>
      <c r="F41" s="97" t="s">
        <v>71</v>
      </c>
      <c r="G41" s="115"/>
      <c r="H41" s="116"/>
      <c r="I41" s="104" t="s">
        <v>124</v>
      </c>
      <c r="J41" s="97" t="s">
        <v>590</v>
      </c>
      <c r="K41" s="192" t="s">
        <v>521</v>
      </c>
      <c r="L41" s="114" t="s">
        <v>365</v>
      </c>
      <c r="M41" s="115"/>
      <c r="N41" s="114"/>
      <c r="O41" s="114"/>
      <c r="P41" s="117"/>
      <c r="Q41" s="118">
        <v>0.95099999999999996</v>
      </c>
      <c r="R41" s="117"/>
      <c r="S41" s="117"/>
      <c r="T41" s="119">
        <v>7.26</v>
      </c>
      <c r="U41" s="120"/>
      <c r="V41" s="101">
        <f t="shared" si="8"/>
        <v>0.95099999999999996</v>
      </c>
      <c r="W41" s="102">
        <f t="shared" si="9"/>
        <v>7.26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</row>
    <row r="42" spans="1:55" s="205" customFormat="1" ht="15" customHeight="1">
      <c r="A42" s="121"/>
      <c r="B42" s="122" t="s">
        <v>419</v>
      </c>
      <c r="C42" s="114">
        <v>2013</v>
      </c>
      <c r="D42" s="123"/>
      <c r="E42" s="123"/>
      <c r="F42" s="124" t="s">
        <v>18</v>
      </c>
      <c r="G42" s="123"/>
      <c r="H42" s="123"/>
      <c r="I42" s="123" t="s">
        <v>124</v>
      </c>
      <c r="J42" s="105" t="s">
        <v>590</v>
      </c>
      <c r="K42" s="123" t="s">
        <v>513</v>
      </c>
      <c r="L42" s="122" t="s">
        <v>421</v>
      </c>
      <c r="M42" s="123"/>
      <c r="N42" s="123"/>
      <c r="O42" s="123"/>
      <c r="P42" s="126"/>
      <c r="Q42" s="126">
        <v>0.96</v>
      </c>
      <c r="R42" s="126"/>
      <c r="S42" s="126"/>
      <c r="T42" s="127">
        <v>30.3</v>
      </c>
      <c r="U42" s="128"/>
      <c r="V42" s="101">
        <f t="shared" si="8"/>
        <v>0.96</v>
      </c>
      <c r="W42" s="102">
        <f t="shared" si="9"/>
        <v>30.3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</row>
    <row r="43" spans="1:55" s="103" customFormat="1" ht="15" customHeight="1">
      <c r="A43" s="121"/>
      <c r="B43" s="122" t="s">
        <v>419</v>
      </c>
      <c r="C43" s="114">
        <v>2013</v>
      </c>
      <c r="D43" s="123"/>
      <c r="E43" s="123"/>
      <c r="F43" s="124" t="s">
        <v>18</v>
      </c>
      <c r="G43" s="123"/>
      <c r="H43" s="123"/>
      <c r="I43" s="123" t="s">
        <v>124</v>
      </c>
      <c r="J43" s="105" t="s">
        <v>590</v>
      </c>
      <c r="K43" s="123" t="s">
        <v>513</v>
      </c>
      <c r="L43" s="122" t="s">
        <v>421</v>
      </c>
      <c r="M43" s="123"/>
      <c r="N43" s="123"/>
      <c r="O43" s="123"/>
      <c r="P43" s="126"/>
      <c r="Q43" s="126">
        <v>0.97</v>
      </c>
      <c r="R43" s="126"/>
      <c r="S43" s="126"/>
      <c r="T43" s="127">
        <v>19.399999999999999</v>
      </c>
      <c r="U43" s="128"/>
      <c r="V43" s="101">
        <f t="shared" si="8"/>
        <v>0.97</v>
      </c>
      <c r="W43" s="102">
        <f t="shared" si="9"/>
        <v>19.399999999999999</v>
      </c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 t="s">
        <v>429</v>
      </c>
    </row>
    <row r="44" spans="1:55" s="103" customFormat="1" ht="15" customHeight="1">
      <c r="A44" s="121"/>
      <c r="B44" s="122" t="s">
        <v>419</v>
      </c>
      <c r="C44" s="114">
        <v>2013</v>
      </c>
      <c r="D44" s="123"/>
      <c r="E44" s="123"/>
      <c r="F44" s="124" t="s">
        <v>18</v>
      </c>
      <c r="G44" s="123"/>
      <c r="H44" s="123"/>
      <c r="I44" s="123" t="s">
        <v>124</v>
      </c>
      <c r="J44" s="105" t="s">
        <v>590</v>
      </c>
      <c r="K44" s="123" t="s">
        <v>513</v>
      </c>
      <c r="L44" s="122" t="s">
        <v>421</v>
      </c>
      <c r="M44" s="123"/>
      <c r="N44" s="123"/>
      <c r="O44" s="123"/>
      <c r="P44" s="126"/>
      <c r="Q44" s="126">
        <v>0.99</v>
      </c>
      <c r="R44" s="126"/>
      <c r="S44" s="126"/>
      <c r="T44" s="127">
        <v>27.1</v>
      </c>
      <c r="U44" s="128"/>
      <c r="V44" s="101">
        <f t="shared" si="8"/>
        <v>0.99</v>
      </c>
      <c r="W44" s="102">
        <f t="shared" si="9"/>
        <v>27.1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</row>
    <row r="45" spans="1:55" s="103" customFormat="1" ht="15" customHeight="1">
      <c r="A45" s="121"/>
      <c r="B45" s="122" t="s">
        <v>409</v>
      </c>
      <c r="C45" s="114">
        <v>2013</v>
      </c>
      <c r="D45" s="123"/>
      <c r="E45" s="123"/>
      <c r="F45" s="124" t="s">
        <v>424</v>
      </c>
      <c r="G45" s="123"/>
      <c r="H45" s="123"/>
      <c r="I45" s="125" t="s">
        <v>132</v>
      </c>
      <c r="J45" s="105" t="s">
        <v>590</v>
      </c>
      <c r="K45" s="123" t="s">
        <v>524</v>
      </c>
      <c r="L45" s="122"/>
      <c r="M45" s="125" t="s">
        <v>415</v>
      </c>
      <c r="N45" s="123"/>
      <c r="O45" s="123"/>
      <c r="P45" s="126"/>
      <c r="Q45" s="126"/>
      <c r="R45" s="126"/>
      <c r="S45" s="126"/>
      <c r="T45" s="127">
        <v>14</v>
      </c>
      <c r="U45" s="128"/>
      <c r="V45" s="101">
        <v>1.1000000000000001</v>
      </c>
      <c r="W45" s="102">
        <f t="shared" si="9"/>
        <v>14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 t="s">
        <v>431</v>
      </c>
    </row>
    <row r="46" spans="1:55" s="103" customFormat="1" ht="15" customHeight="1">
      <c r="A46" s="121"/>
      <c r="B46" s="122" t="s">
        <v>409</v>
      </c>
      <c r="C46" s="114">
        <v>2013</v>
      </c>
      <c r="D46" s="123"/>
      <c r="E46" s="123"/>
      <c r="F46" s="124" t="s">
        <v>424</v>
      </c>
      <c r="G46" s="123"/>
      <c r="H46" s="123"/>
      <c r="I46" s="125" t="s">
        <v>132</v>
      </c>
      <c r="J46" s="105" t="s">
        <v>590</v>
      </c>
      <c r="K46" s="123" t="s">
        <v>524</v>
      </c>
      <c r="L46" s="123"/>
      <c r="M46" s="125" t="s">
        <v>416</v>
      </c>
      <c r="N46" s="123"/>
      <c r="O46" s="123"/>
      <c r="P46" s="126"/>
      <c r="Q46" s="126"/>
      <c r="R46" s="126"/>
      <c r="S46" s="126"/>
      <c r="T46" s="127">
        <v>14</v>
      </c>
      <c r="U46" s="128"/>
      <c r="V46" s="101">
        <v>1.1000000000000001</v>
      </c>
      <c r="W46" s="102">
        <f t="shared" si="9"/>
        <v>14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35"/>
    </row>
    <row r="47" spans="1:55" s="205" customFormat="1" ht="15" customHeight="1">
      <c r="A47" s="121"/>
      <c r="B47" s="122" t="s">
        <v>409</v>
      </c>
      <c r="C47" s="114">
        <v>2013</v>
      </c>
      <c r="D47" s="123"/>
      <c r="E47" s="123"/>
      <c r="F47" s="124" t="s">
        <v>424</v>
      </c>
      <c r="G47" s="123"/>
      <c r="H47" s="123"/>
      <c r="I47" s="125" t="s">
        <v>138</v>
      </c>
      <c r="J47" s="105" t="s">
        <v>590</v>
      </c>
      <c r="K47" s="123" t="s">
        <v>524</v>
      </c>
      <c r="L47" s="123"/>
      <c r="M47" s="125" t="s">
        <v>415</v>
      </c>
      <c r="N47" s="123"/>
      <c r="O47" s="123"/>
      <c r="P47" s="126"/>
      <c r="Q47" s="126"/>
      <c r="R47" s="126"/>
      <c r="S47" s="126"/>
      <c r="T47" s="127">
        <v>13</v>
      </c>
      <c r="U47" s="193"/>
      <c r="V47" s="101">
        <v>1.1000000000000001</v>
      </c>
      <c r="W47" s="102">
        <f t="shared" si="9"/>
        <v>13</v>
      </c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35"/>
    </row>
    <row r="48" spans="1:55" s="205" customFormat="1" ht="15" customHeight="1">
      <c r="A48" s="121"/>
      <c r="B48" s="122" t="s">
        <v>409</v>
      </c>
      <c r="C48" s="114">
        <v>2013</v>
      </c>
      <c r="D48" s="123"/>
      <c r="E48" s="123"/>
      <c r="F48" s="124" t="s">
        <v>424</v>
      </c>
      <c r="G48" s="123"/>
      <c r="H48" s="123"/>
      <c r="I48" s="125" t="s">
        <v>132</v>
      </c>
      <c r="J48" s="105" t="s">
        <v>590</v>
      </c>
      <c r="K48" s="123" t="s">
        <v>524</v>
      </c>
      <c r="L48" s="122"/>
      <c r="M48" s="125" t="s">
        <v>416</v>
      </c>
      <c r="N48" s="123"/>
      <c r="O48" s="123"/>
      <c r="P48" s="126"/>
      <c r="Q48" s="126"/>
      <c r="R48" s="126"/>
      <c r="S48" s="126"/>
      <c r="T48" s="127">
        <v>16</v>
      </c>
      <c r="U48" s="128"/>
      <c r="V48" s="101">
        <v>1.1000000000000001</v>
      </c>
      <c r="W48" s="102">
        <f t="shared" si="9"/>
        <v>16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35"/>
    </row>
    <row r="49" spans="1:55" s="103" customFormat="1" ht="15" customHeight="1">
      <c r="A49" s="121"/>
      <c r="B49" s="122" t="s">
        <v>409</v>
      </c>
      <c r="C49" s="114">
        <v>2013</v>
      </c>
      <c r="D49" s="123"/>
      <c r="E49" s="123"/>
      <c r="F49" s="124" t="s">
        <v>426</v>
      </c>
      <c r="G49" s="123"/>
      <c r="H49" s="123"/>
      <c r="I49" s="125" t="s">
        <v>132</v>
      </c>
      <c r="J49" s="105" t="s">
        <v>590</v>
      </c>
      <c r="K49" s="123" t="s">
        <v>524</v>
      </c>
      <c r="L49" s="122"/>
      <c r="M49" s="125" t="s">
        <v>415</v>
      </c>
      <c r="N49" s="123"/>
      <c r="O49" s="123"/>
      <c r="P49" s="126"/>
      <c r="Q49" s="126"/>
      <c r="R49" s="126"/>
      <c r="S49" s="126"/>
      <c r="T49" s="127">
        <v>12</v>
      </c>
      <c r="U49" s="128"/>
      <c r="V49" s="101">
        <v>1.1000000000000001</v>
      </c>
      <c r="W49" s="102">
        <f t="shared" si="9"/>
        <v>12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</row>
    <row r="50" spans="1:55" s="103" customFormat="1" ht="15" customHeight="1">
      <c r="A50" s="121"/>
      <c r="B50" s="122" t="s">
        <v>409</v>
      </c>
      <c r="C50" s="114">
        <v>2013</v>
      </c>
      <c r="D50" s="123"/>
      <c r="E50" s="123"/>
      <c r="F50" s="124" t="s">
        <v>426</v>
      </c>
      <c r="G50" s="123"/>
      <c r="H50" s="123"/>
      <c r="I50" s="125" t="s">
        <v>132</v>
      </c>
      <c r="J50" s="105" t="s">
        <v>590</v>
      </c>
      <c r="K50" s="123" t="s">
        <v>524</v>
      </c>
      <c r="L50" s="122"/>
      <c r="M50" s="125" t="s">
        <v>415</v>
      </c>
      <c r="N50" s="123"/>
      <c r="O50" s="123"/>
      <c r="P50" s="126"/>
      <c r="Q50" s="126"/>
      <c r="R50" s="126"/>
      <c r="S50" s="126"/>
      <c r="T50" s="127">
        <v>15</v>
      </c>
      <c r="U50" s="128"/>
      <c r="V50" s="101">
        <v>1.1000000000000001</v>
      </c>
      <c r="W50" s="102">
        <f t="shared" si="9"/>
        <v>15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</row>
    <row r="51" spans="1:55" s="103" customFormat="1" ht="15" customHeight="1">
      <c r="A51" s="121"/>
      <c r="B51" s="122" t="s">
        <v>409</v>
      </c>
      <c r="C51" s="114">
        <v>2013</v>
      </c>
      <c r="D51" s="123"/>
      <c r="E51" s="123"/>
      <c r="F51" s="124" t="s">
        <v>426</v>
      </c>
      <c r="G51" s="123"/>
      <c r="H51" s="123"/>
      <c r="I51" s="125" t="s">
        <v>138</v>
      </c>
      <c r="J51" s="105" t="s">
        <v>590</v>
      </c>
      <c r="K51" s="123" t="s">
        <v>524</v>
      </c>
      <c r="L51" s="122"/>
      <c r="M51" s="125" t="s">
        <v>415</v>
      </c>
      <c r="N51" s="123"/>
      <c r="O51" s="123"/>
      <c r="P51" s="126"/>
      <c r="Q51" s="126"/>
      <c r="R51" s="126"/>
      <c r="S51" s="126"/>
      <c r="T51" s="127">
        <v>19</v>
      </c>
      <c r="U51" s="128"/>
      <c r="V51" s="101">
        <v>1.1000000000000001</v>
      </c>
      <c r="W51" s="102">
        <f t="shared" si="9"/>
        <v>19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</row>
    <row r="52" spans="1:55" s="103" customFormat="1" ht="15" customHeight="1">
      <c r="A52" s="121"/>
      <c r="B52" s="122" t="s">
        <v>409</v>
      </c>
      <c r="C52" s="114">
        <v>2013</v>
      </c>
      <c r="D52" s="123"/>
      <c r="E52" s="123"/>
      <c r="F52" s="124" t="s">
        <v>426</v>
      </c>
      <c r="G52" s="123"/>
      <c r="H52" s="123"/>
      <c r="I52" s="125" t="s">
        <v>291</v>
      </c>
      <c r="J52" s="105" t="s">
        <v>590</v>
      </c>
      <c r="K52" s="123" t="s">
        <v>524</v>
      </c>
      <c r="L52" s="122"/>
      <c r="M52" s="125" t="s">
        <v>415</v>
      </c>
      <c r="N52" s="123"/>
      <c r="O52" s="123"/>
      <c r="P52" s="126"/>
      <c r="Q52" s="126"/>
      <c r="R52" s="126"/>
      <c r="S52" s="126"/>
      <c r="T52" s="127">
        <v>40</v>
      </c>
      <c r="U52" s="128"/>
      <c r="V52" s="101">
        <v>1.1000000000000001</v>
      </c>
      <c r="W52" s="102">
        <f t="shared" si="9"/>
        <v>40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</row>
    <row r="53" spans="1:55" s="103" customFormat="1" ht="15" customHeight="1">
      <c r="A53" s="121"/>
      <c r="B53" s="122" t="s">
        <v>409</v>
      </c>
      <c r="C53" s="114">
        <v>2013</v>
      </c>
      <c r="D53" s="123"/>
      <c r="E53" s="123"/>
      <c r="F53" s="124" t="s">
        <v>426</v>
      </c>
      <c r="G53" s="123"/>
      <c r="H53" s="123"/>
      <c r="I53" s="125" t="s">
        <v>291</v>
      </c>
      <c r="J53" s="105" t="s">
        <v>590</v>
      </c>
      <c r="K53" s="123" t="s">
        <v>524</v>
      </c>
      <c r="L53" s="122"/>
      <c r="M53" s="125" t="s">
        <v>415</v>
      </c>
      <c r="N53" s="123"/>
      <c r="O53" s="123"/>
      <c r="P53" s="126"/>
      <c r="Q53" s="126"/>
      <c r="R53" s="126"/>
      <c r="S53" s="126"/>
      <c r="T53" s="127">
        <v>58</v>
      </c>
      <c r="U53" s="128"/>
      <c r="V53" s="101">
        <v>1.1000000000000001</v>
      </c>
      <c r="W53" s="102">
        <f t="shared" si="9"/>
        <v>58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</row>
    <row r="54" spans="1:55" s="205" customFormat="1" ht="15" customHeight="1">
      <c r="A54" s="194"/>
      <c r="B54" s="195" t="s">
        <v>409</v>
      </c>
      <c r="C54" s="196">
        <v>2013</v>
      </c>
      <c r="D54" s="197"/>
      <c r="E54" s="197"/>
      <c r="F54" s="198" t="s">
        <v>18</v>
      </c>
      <c r="G54" s="197"/>
      <c r="H54" s="197"/>
      <c r="I54" s="199" t="s">
        <v>291</v>
      </c>
      <c r="J54" s="105" t="s">
        <v>590</v>
      </c>
      <c r="K54" s="197" t="s">
        <v>524</v>
      </c>
      <c r="L54" s="197"/>
      <c r="M54" s="199" t="s">
        <v>415</v>
      </c>
      <c r="N54" s="197"/>
      <c r="O54" s="197"/>
      <c r="P54" s="200"/>
      <c r="Q54" s="200"/>
      <c r="R54" s="200"/>
      <c r="S54" s="200"/>
      <c r="T54" s="201">
        <v>80</v>
      </c>
      <c r="U54" s="202"/>
      <c r="V54" s="203">
        <v>1.1000000000000001</v>
      </c>
      <c r="W54" s="204">
        <f t="shared" si="9"/>
        <v>80</v>
      </c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</row>
    <row r="55" spans="1:55" s="103" customFormat="1" ht="15" customHeight="1">
      <c r="A55" s="121"/>
      <c r="B55" s="122" t="s">
        <v>409</v>
      </c>
      <c r="C55" s="114">
        <v>2013</v>
      </c>
      <c r="D55" s="123"/>
      <c r="E55" s="123"/>
      <c r="F55" s="124" t="s">
        <v>18</v>
      </c>
      <c r="G55" s="123"/>
      <c r="H55" s="123"/>
      <c r="I55" s="125" t="s">
        <v>291</v>
      </c>
      <c r="J55" s="105" t="s">
        <v>590</v>
      </c>
      <c r="K55" s="123" t="s">
        <v>524</v>
      </c>
      <c r="L55" s="122"/>
      <c r="M55" s="125" t="s">
        <v>416</v>
      </c>
      <c r="N55" s="123"/>
      <c r="O55" s="123"/>
      <c r="P55" s="126"/>
      <c r="Q55" s="126"/>
      <c r="R55" s="126"/>
      <c r="S55" s="126"/>
      <c r="T55" s="127">
        <v>42</v>
      </c>
      <c r="U55" s="128"/>
      <c r="V55" s="101">
        <v>1.1000000000000001</v>
      </c>
      <c r="W55" s="102">
        <f t="shared" si="9"/>
        <v>42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</row>
    <row r="56" spans="1:55" s="103" customFormat="1" ht="15" customHeight="1">
      <c r="A56" s="121"/>
      <c r="B56" s="122" t="s">
        <v>409</v>
      </c>
      <c r="C56" s="114">
        <v>2013</v>
      </c>
      <c r="D56" s="123"/>
      <c r="E56" s="123"/>
      <c r="F56" s="124" t="s">
        <v>18</v>
      </c>
      <c r="G56" s="123"/>
      <c r="H56" s="123"/>
      <c r="I56" s="125" t="s">
        <v>291</v>
      </c>
      <c r="J56" s="105" t="s">
        <v>590</v>
      </c>
      <c r="K56" s="123" t="s">
        <v>524</v>
      </c>
      <c r="L56" s="122"/>
      <c r="M56" s="125" t="s">
        <v>415</v>
      </c>
      <c r="N56" s="123"/>
      <c r="O56" s="123"/>
      <c r="P56" s="126"/>
      <c r="Q56" s="126"/>
      <c r="R56" s="126"/>
      <c r="S56" s="126"/>
      <c r="T56" s="127">
        <v>33</v>
      </c>
      <c r="U56" s="128"/>
      <c r="V56" s="101">
        <v>1.1000000000000001</v>
      </c>
      <c r="W56" s="102">
        <f t="shared" si="9"/>
        <v>33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</row>
    <row r="57" spans="1:55" s="103" customFormat="1" ht="15" customHeight="1">
      <c r="A57" s="121"/>
      <c r="B57" s="122" t="s">
        <v>409</v>
      </c>
      <c r="C57" s="114">
        <v>2013</v>
      </c>
      <c r="D57" s="123"/>
      <c r="E57" s="123"/>
      <c r="F57" s="124" t="s">
        <v>18</v>
      </c>
      <c r="G57" s="123"/>
      <c r="H57" s="123"/>
      <c r="I57" s="125" t="s">
        <v>291</v>
      </c>
      <c r="J57" s="105" t="s">
        <v>590</v>
      </c>
      <c r="K57" s="123" t="s">
        <v>524</v>
      </c>
      <c r="L57" s="122"/>
      <c r="M57" s="125" t="s">
        <v>415</v>
      </c>
      <c r="N57" s="123"/>
      <c r="O57" s="123"/>
      <c r="P57" s="126"/>
      <c r="Q57" s="126"/>
      <c r="R57" s="126"/>
      <c r="S57" s="126"/>
      <c r="T57" s="127">
        <v>39</v>
      </c>
      <c r="U57" s="128"/>
      <c r="V57" s="101">
        <v>1.1000000000000001</v>
      </c>
      <c r="W57" s="102">
        <f t="shared" si="9"/>
        <v>39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</row>
    <row r="58" spans="1:55" s="103" customFormat="1" ht="15" customHeight="1">
      <c r="A58" s="121"/>
      <c r="B58" s="122" t="s">
        <v>409</v>
      </c>
      <c r="C58" s="114">
        <v>2013</v>
      </c>
      <c r="D58" s="123"/>
      <c r="E58" s="123"/>
      <c r="F58" s="124" t="s">
        <v>18</v>
      </c>
      <c r="G58" s="123"/>
      <c r="H58" s="123"/>
      <c r="I58" s="125" t="s">
        <v>291</v>
      </c>
      <c r="J58" s="105" t="s">
        <v>590</v>
      </c>
      <c r="K58" s="123" t="s">
        <v>524</v>
      </c>
      <c r="L58" s="122"/>
      <c r="M58" s="125" t="s">
        <v>415</v>
      </c>
      <c r="N58" s="123"/>
      <c r="O58" s="123"/>
      <c r="P58" s="126"/>
      <c r="Q58" s="126"/>
      <c r="R58" s="126"/>
      <c r="S58" s="126"/>
      <c r="T58" s="127">
        <v>43</v>
      </c>
      <c r="U58" s="128"/>
      <c r="V58" s="101">
        <v>1.1000000000000001</v>
      </c>
      <c r="W58" s="102">
        <f t="shared" si="9"/>
        <v>43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</row>
    <row r="59" spans="1:55" s="103" customFormat="1" ht="15" customHeight="1">
      <c r="A59" s="194"/>
      <c r="B59" s="195" t="s">
        <v>409</v>
      </c>
      <c r="C59" s="196">
        <v>2013</v>
      </c>
      <c r="D59" s="197"/>
      <c r="E59" s="197"/>
      <c r="F59" s="198" t="s">
        <v>18</v>
      </c>
      <c r="G59" s="197"/>
      <c r="H59" s="197"/>
      <c r="I59" s="199" t="s">
        <v>291</v>
      </c>
      <c r="J59" s="105" t="s">
        <v>590</v>
      </c>
      <c r="K59" s="197" t="s">
        <v>524</v>
      </c>
      <c r="L59" s="195"/>
      <c r="M59" s="199" t="s">
        <v>416</v>
      </c>
      <c r="N59" s="197"/>
      <c r="O59" s="197"/>
      <c r="P59" s="200"/>
      <c r="Q59" s="200"/>
      <c r="R59" s="200"/>
      <c r="S59" s="200"/>
      <c r="T59" s="201">
        <v>70</v>
      </c>
      <c r="U59" s="206"/>
      <c r="V59" s="203">
        <v>1.1000000000000001</v>
      </c>
      <c r="W59" s="204">
        <f t="shared" si="9"/>
        <v>70</v>
      </c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5"/>
    </row>
    <row r="60" spans="1:55" s="103" customFormat="1" ht="15" customHeight="1">
      <c r="A60" s="194"/>
      <c r="B60" s="195" t="s">
        <v>409</v>
      </c>
      <c r="C60" s="196">
        <v>2013</v>
      </c>
      <c r="D60" s="197"/>
      <c r="E60" s="197"/>
      <c r="F60" s="198" t="s">
        <v>18</v>
      </c>
      <c r="G60" s="197"/>
      <c r="H60" s="197"/>
      <c r="I60" s="199" t="s">
        <v>291</v>
      </c>
      <c r="J60" s="105" t="s">
        <v>590</v>
      </c>
      <c r="K60" s="197" t="s">
        <v>524</v>
      </c>
      <c r="L60" s="197"/>
      <c r="M60" s="207" t="s">
        <v>415</v>
      </c>
      <c r="N60" s="197"/>
      <c r="O60" s="197"/>
      <c r="P60" s="200"/>
      <c r="Q60" s="200"/>
      <c r="R60" s="200"/>
      <c r="S60" s="200"/>
      <c r="T60" s="201">
        <v>73</v>
      </c>
      <c r="U60" s="206"/>
      <c r="V60" s="203">
        <v>1.1000000000000001</v>
      </c>
      <c r="W60" s="204">
        <f t="shared" si="9"/>
        <v>73</v>
      </c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5"/>
    </row>
    <row r="61" spans="1:55" s="103" customFormat="1" ht="15" customHeight="1">
      <c r="A61" s="121"/>
      <c r="B61" s="122" t="s">
        <v>409</v>
      </c>
      <c r="C61" s="114">
        <v>2013</v>
      </c>
      <c r="D61" s="123"/>
      <c r="E61" s="123"/>
      <c r="F61" s="124" t="s">
        <v>18</v>
      </c>
      <c r="G61" s="123"/>
      <c r="H61" s="123"/>
      <c r="I61" s="125" t="s">
        <v>291</v>
      </c>
      <c r="J61" s="105" t="s">
        <v>590</v>
      </c>
      <c r="K61" s="123" t="s">
        <v>524</v>
      </c>
      <c r="L61" s="123"/>
      <c r="M61" s="125" t="s">
        <v>415</v>
      </c>
      <c r="N61" s="123"/>
      <c r="O61" s="123"/>
      <c r="P61" s="126"/>
      <c r="Q61" s="126"/>
      <c r="R61" s="126"/>
      <c r="S61" s="126"/>
      <c r="T61" s="127">
        <v>35</v>
      </c>
      <c r="U61" s="193"/>
      <c r="V61" s="101">
        <v>1.1000000000000001</v>
      </c>
      <c r="W61" s="102">
        <f t="shared" si="9"/>
        <v>35</v>
      </c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</row>
    <row r="62" spans="1:55" s="103" customFormat="1" ht="15" customHeight="1">
      <c r="A62" s="121"/>
      <c r="B62" s="122" t="s">
        <v>409</v>
      </c>
      <c r="C62" s="114">
        <v>2013</v>
      </c>
      <c r="D62" s="123"/>
      <c r="E62" s="123"/>
      <c r="F62" s="124" t="s">
        <v>18</v>
      </c>
      <c r="G62" s="123"/>
      <c r="H62" s="123"/>
      <c r="I62" s="125" t="s">
        <v>291</v>
      </c>
      <c r="J62" s="105" t="s">
        <v>590</v>
      </c>
      <c r="K62" s="123" t="s">
        <v>524</v>
      </c>
      <c r="L62" s="122"/>
      <c r="M62" s="125" t="s">
        <v>415</v>
      </c>
      <c r="N62" s="123"/>
      <c r="O62" s="123"/>
      <c r="P62" s="126"/>
      <c r="Q62" s="126"/>
      <c r="R62" s="126"/>
      <c r="S62" s="126"/>
      <c r="T62" s="127">
        <v>39</v>
      </c>
      <c r="U62" s="128"/>
      <c r="V62" s="101">
        <v>1.1000000000000001</v>
      </c>
      <c r="W62" s="102">
        <f t="shared" si="9"/>
        <v>39</v>
      </c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</row>
    <row r="63" spans="1:55" s="103" customFormat="1" ht="15" customHeight="1">
      <c r="A63" s="121"/>
      <c r="B63" s="122" t="s">
        <v>409</v>
      </c>
      <c r="C63" s="114">
        <v>2013</v>
      </c>
      <c r="D63" s="123"/>
      <c r="E63" s="123"/>
      <c r="F63" s="124" t="s">
        <v>18</v>
      </c>
      <c r="G63" s="123"/>
      <c r="H63" s="123"/>
      <c r="I63" s="125" t="s">
        <v>291</v>
      </c>
      <c r="J63" s="105" t="s">
        <v>590</v>
      </c>
      <c r="K63" s="123" t="s">
        <v>524</v>
      </c>
      <c r="L63" s="122"/>
      <c r="M63" s="125" t="s">
        <v>416</v>
      </c>
      <c r="N63" s="123"/>
      <c r="O63" s="123"/>
      <c r="P63" s="126"/>
      <c r="Q63" s="126"/>
      <c r="R63" s="126"/>
      <c r="S63" s="126"/>
      <c r="T63" s="127">
        <v>39</v>
      </c>
      <c r="U63" s="128"/>
      <c r="V63" s="101">
        <v>1.1000000000000001</v>
      </c>
      <c r="W63" s="102">
        <f t="shared" si="9"/>
        <v>39</v>
      </c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</row>
    <row r="64" spans="1:55" s="103" customFormat="1" ht="15" customHeight="1">
      <c r="A64" s="121"/>
      <c r="B64" s="122" t="s">
        <v>409</v>
      </c>
      <c r="C64" s="114">
        <v>2013</v>
      </c>
      <c r="D64" s="123"/>
      <c r="E64" s="123"/>
      <c r="F64" s="124" t="s">
        <v>18</v>
      </c>
      <c r="G64" s="123"/>
      <c r="H64" s="123"/>
      <c r="I64" s="125" t="s">
        <v>291</v>
      </c>
      <c r="J64" s="105" t="s">
        <v>590</v>
      </c>
      <c r="K64" s="123" t="s">
        <v>524</v>
      </c>
      <c r="L64" s="122"/>
      <c r="M64" s="125" t="s">
        <v>415</v>
      </c>
      <c r="N64" s="123"/>
      <c r="O64" s="123"/>
      <c r="P64" s="126"/>
      <c r="Q64" s="126"/>
      <c r="R64" s="126"/>
      <c r="S64" s="126"/>
      <c r="T64" s="127">
        <v>27</v>
      </c>
      <c r="U64" s="128"/>
      <c r="V64" s="101">
        <v>1.1000000000000001</v>
      </c>
      <c r="W64" s="102">
        <f t="shared" si="9"/>
        <v>27</v>
      </c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</row>
    <row r="65" spans="1:55" s="103" customFormat="1" ht="15" customHeight="1">
      <c r="A65" s="121"/>
      <c r="B65" s="122" t="s">
        <v>409</v>
      </c>
      <c r="C65" s="114">
        <v>2013</v>
      </c>
      <c r="D65" s="123"/>
      <c r="E65" s="123"/>
      <c r="F65" s="124" t="s">
        <v>18</v>
      </c>
      <c r="G65" s="123"/>
      <c r="H65" s="123"/>
      <c r="I65" s="125" t="s">
        <v>291</v>
      </c>
      <c r="J65" s="105" t="s">
        <v>590</v>
      </c>
      <c r="K65" s="123" t="s">
        <v>524</v>
      </c>
      <c r="L65" s="122"/>
      <c r="M65" s="125" t="s">
        <v>415</v>
      </c>
      <c r="N65" s="123"/>
      <c r="O65" s="123"/>
      <c r="P65" s="126"/>
      <c r="Q65" s="126"/>
      <c r="R65" s="126"/>
      <c r="S65" s="126"/>
      <c r="T65" s="127">
        <v>36</v>
      </c>
      <c r="U65" s="128"/>
      <c r="V65" s="101">
        <v>1.1000000000000001</v>
      </c>
      <c r="W65" s="102">
        <f t="shared" si="9"/>
        <v>36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</row>
    <row r="66" spans="1:55" s="103" customFormat="1" ht="15" customHeight="1">
      <c r="A66" s="194"/>
      <c r="B66" s="195" t="s">
        <v>409</v>
      </c>
      <c r="C66" s="196">
        <v>2013</v>
      </c>
      <c r="D66" s="197"/>
      <c r="E66" s="197"/>
      <c r="F66" s="198" t="s">
        <v>18</v>
      </c>
      <c r="G66" s="197"/>
      <c r="H66" s="197"/>
      <c r="I66" s="199" t="s">
        <v>291</v>
      </c>
      <c r="J66" s="105" t="s">
        <v>590</v>
      </c>
      <c r="K66" s="197" t="s">
        <v>524</v>
      </c>
      <c r="L66" s="195"/>
      <c r="M66" s="199" t="s">
        <v>415</v>
      </c>
      <c r="N66" s="197"/>
      <c r="O66" s="197"/>
      <c r="P66" s="200"/>
      <c r="Q66" s="200"/>
      <c r="R66" s="200"/>
      <c r="S66" s="200"/>
      <c r="T66" s="201">
        <v>60</v>
      </c>
      <c r="U66" s="206"/>
      <c r="V66" s="203">
        <v>1.1000000000000001</v>
      </c>
      <c r="W66" s="204">
        <f t="shared" si="9"/>
        <v>60</v>
      </c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5"/>
    </row>
    <row r="67" spans="1:55" ht="15" customHeight="1">
      <c r="A67" s="164"/>
      <c r="B67" s="50" t="s">
        <v>383</v>
      </c>
      <c r="C67" s="50">
        <v>2005</v>
      </c>
      <c r="D67" s="58"/>
      <c r="E67" s="58"/>
      <c r="F67" s="42" t="s">
        <v>18</v>
      </c>
      <c r="G67" s="58"/>
      <c r="H67" s="50"/>
      <c r="I67" s="58" t="s">
        <v>223</v>
      </c>
      <c r="J67" s="58" t="s">
        <v>598</v>
      </c>
      <c r="K67" s="153" t="s">
        <v>517</v>
      </c>
      <c r="L67" s="55"/>
      <c r="M67" s="58"/>
      <c r="N67" s="55"/>
      <c r="O67" s="50"/>
      <c r="P67" s="165"/>
      <c r="Q67" s="56"/>
      <c r="R67" s="165"/>
      <c r="S67" s="56">
        <v>1.1453</v>
      </c>
      <c r="T67" s="175"/>
      <c r="U67" s="166"/>
      <c r="V67" s="162">
        <v>1.1000000000000001</v>
      </c>
      <c r="W67" s="163">
        <f>+S67</f>
        <v>1.1453</v>
      </c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</row>
    <row r="68" spans="1:55" ht="15" customHeight="1">
      <c r="A68" s="176"/>
      <c r="B68" s="136" t="s">
        <v>410</v>
      </c>
      <c r="C68" s="137">
        <v>2014</v>
      </c>
      <c r="D68" s="177"/>
      <c r="E68" s="177"/>
      <c r="F68" s="138" t="s">
        <v>18</v>
      </c>
      <c r="G68" s="177"/>
      <c r="H68" s="177"/>
      <c r="I68" s="177" t="s">
        <v>422</v>
      </c>
      <c r="J68" s="58" t="s">
        <v>598</v>
      </c>
      <c r="K68" s="153" t="s">
        <v>517</v>
      </c>
      <c r="L68" s="136" t="s">
        <v>423</v>
      </c>
      <c r="M68" s="177"/>
      <c r="N68" s="177"/>
      <c r="O68" s="177"/>
      <c r="P68" s="178"/>
      <c r="Q68" s="178">
        <v>0.91300000000000003</v>
      </c>
      <c r="R68" s="178"/>
      <c r="S68" s="178">
        <v>66.2</v>
      </c>
      <c r="T68" s="179"/>
      <c r="U68" s="180"/>
      <c r="V68" s="159">
        <f>+Q68</f>
        <v>0.91300000000000003</v>
      </c>
      <c r="W68" s="160">
        <f>+S68</f>
        <v>66.2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1"/>
    </row>
    <row r="69" spans="1:55" ht="15" customHeight="1">
      <c r="A69" s="176"/>
      <c r="B69" s="136" t="s">
        <v>410</v>
      </c>
      <c r="C69" s="137">
        <v>2014</v>
      </c>
      <c r="D69" s="177"/>
      <c r="E69" s="177"/>
      <c r="F69" s="138" t="s">
        <v>18</v>
      </c>
      <c r="G69" s="177"/>
      <c r="H69" s="177"/>
      <c r="I69" s="177" t="s">
        <v>422</v>
      </c>
      <c r="J69" s="58" t="s">
        <v>598</v>
      </c>
      <c r="K69" s="153" t="s">
        <v>517</v>
      </c>
      <c r="L69" s="136" t="s">
        <v>423</v>
      </c>
      <c r="M69" s="177"/>
      <c r="N69" s="177"/>
      <c r="O69" s="177"/>
      <c r="P69" s="178"/>
      <c r="Q69" s="178">
        <v>0.81699999999999995</v>
      </c>
      <c r="R69" s="178"/>
      <c r="S69" s="178">
        <v>85.5</v>
      </c>
      <c r="T69" s="179"/>
      <c r="U69" s="180"/>
      <c r="V69" s="159">
        <f>+Q69</f>
        <v>0.81699999999999995</v>
      </c>
      <c r="W69" s="160">
        <f>+S69</f>
        <v>85.5</v>
      </c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1"/>
    </row>
    <row r="70" spans="1:55" ht="15" customHeight="1">
      <c r="A70" s="176"/>
      <c r="B70" s="136" t="s">
        <v>410</v>
      </c>
      <c r="C70" s="137">
        <v>2014</v>
      </c>
      <c r="D70" s="177"/>
      <c r="E70" s="177"/>
      <c r="F70" s="138" t="s">
        <v>18</v>
      </c>
      <c r="G70" s="177"/>
      <c r="H70" s="177"/>
      <c r="I70" s="177" t="s">
        <v>422</v>
      </c>
      <c r="J70" s="58" t="s">
        <v>598</v>
      </c>
      <c r="K70" s="153" t="s">
        <v>517</v>
      </c>
      <c r="L70" s="136" t="s">
        <v>423</v>
      </c>
      <c r="M70" s="177"/>
      <c r="N70" s="177"/>
      <c r="O70" s="177"/>
      <c r="P70" s="178"/>
      <c r="Q70" s="178">
        <v>0.871</v>
      </c>
      <c r="R70" s="178"/>
      <c r="S70" s="178">
        <v>96.9</v>
      </c>
      <c r="T70" s="179"/>
      <c r="U70" s="180"/>
      <c r="V70" s="159">
        <f>+Q70</f>
        <v>0.871</v>
      </c>
      <c r="W70" s="160">
        <f>+S70</f>
        <v>96.9</v>
      </c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1"/>
    </row>
    <row r="71" spans="1:55" ht="15" customHeight="1">
      <c r="A71" s="176"/>
      <c r="B71" s="136" t="s">
        <v>410</v>
      </c>
      <c r="C71" s="137">
        <v>2014</v>
      </c>
      <c r="D71" s="177"/>
      <c r="E71" s="177"/>
      <c r="F71" s="138" t="s">
        <v>18</v>
      </c>
      <c r="G71" s="177"/>
      <c r="H71" s="177"/>
      <c r="I71" s="177" t="s">
        <v>422</v>
      </c>
      <c r="J71" s="58" t="s">
        <v>598</v>
      </c>
      <c r="K71" s="153" t="s">
        <v>517</v>
      </c>
      <c r="L71" s="136" t="s">
        <v>423</v>
      </c>
      <c r="M71" s="177"/>
      <c r="N71" s="177"/>
      <c r="O71" s="177"/>
      <c r="P71" s="178"/>
      <c r="Q71" s="178">
        <v>0.78200000000000003</v>
      </c>
      <c r="R71" s="178"/>
      <c r="S71" s="178">
        <v>191</v>
      </c>
      <c r="T71" s="179"/>
      <c r="U71" s="180"/>
      <c r="V71" s="159">
        <f>+Q71</f>
        <v>0.78200000000000003</v>
      </c>
      <c r="W71" s="160">
        <f>+S71</f>
        <v>191</v>
      </c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1"/>
    </row>
    <row r="72" spans="1:55" ht="15" customHeight="1">
      <c r="A72" s="164"/>
      <c r="B72" s="50" t="s">
        <v>383</v>
      </c>
      <c r="C72" s="50">
        <v>2005</v>
      </c>
      <c r="D72" s="58"/>
      <c r="E72" s="58"/>
      <c r="F72" s="42" t="s">
        <v>18</v>
      </c>
      <c r="G72" s="58"/>
      <c r="H72" s="50"/>
      <c r="I72" s="58" t="s">
        <v>223</v>
      </c>
      <c r="J72" s="58" t="s">
        <v>598</v>
      </c>
      <c r="K72" s="153" t="s">
        <v>517</v>
      </c>
      <c r="L72" s="55"/>
      <c r="M72" s="58"/>
      <c r="N72" s="55"/>
      <c r="O72" s="50"/>
      <c r="P72" s="165"/>
      <c r="Q72" s="56"/>
      <c r="R72" s="56">
        <v>0.66210000000000002</v>
      </c>
      <c r="S72" s="165"/>
      <c r="T72" s="175"/>
      <c r="U72" s="166"/>
      <c r="V72" s="162">
        <v>1.1000000000000001</v>
      </c>
      <c r="W72" s="163">
        <f>+R72</f>
        <v>0.66210000000000002</v>
      </c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</row>
    <row r="73" spans="1:55" ht="15" customHeight="1">
      <c r="A73" s="167"/>
      <c r="B73" s="55" t="s">
        <v>410</v>
      </c>
      <c r="C73" s="50">
        <v>2014</v>
      </c>
      <c r="D73" s="153"/>
      <c r="E73" s="153"/>
      <c r="F73" s="57" t="s">
        <v>18</v>
      </c>
      <c r="G73" s="153"/>
      <c r="H73" s="153"/>
      <c r="I73" s="153" t="s">
        <v>422</v>
      </c>
      <c r="J73" s="58" t="s">
        <v>598</v>
      </c>
      <c r="K73" s="153" t="s">
        <v>517</v>
      </c>
      <c r="L73" s="55" t="s">
        <v>423</v>
      </c>
      <c r="M73" s="153"/>
      <c r="N73" s="153"/>
      <c r="O73" s="153"/>
      <c r="P73" s="169"/>
      <c r="Q73" s="169">
        <v>0.95699999999999996</v>
      </c>
      <c r="R73" s="169">
        <v>14.7</v>
      </c>
      <c r="S73" s="169"/>
      <c r="T73" s="170"/>
      <c r="U73" s="171"/>
      <c r="V73" s="162">
        <f t="shared" ref="V73:V92" si="10">+Q73</f>
        <v>0.95699999999999996</v>
      </c>
      <c r="W73" s="163">
        <f>+R73</f>
        <v>14.7</v>
      </c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55" t="s">
        <v>428</v>
      </c>
    </row>
    <row r="74" spans="1:55" ht="15" customHeight="1">
      <c r="A74" s="167"/>
      <c r="B74" s="55" t="s">
        <v>410</v>
      </c>
      <c r="C74" s="50">
        <v>2014</v>
      </c>
      <c r="D74" s="153"/>
      <c r="E74" s="153"/>
      <c r="F74" s="57" t="s">
        <v>18</v>
      </c>
      <c r="G74" s="153"/>
      <c r="H74" s="153"/>
      <c r="I74" s="153" t="s">
        <v>422</v>
      </c>
      <c r="J74" s="58" t="s">
        <v>598</v>
      </c>
      <c r="K74" s="153" t="s">
        <v>517</v>
      </c>
      <c r="L74" s="55" t="s">
        <v>423</v>
      </c>
      <c r="M74" s="153"/>
      <c r="N74" s="153"/>
      <c r="O74" s="153"/>
      <c r="P74" s="169"/>
      <c r="Q74" s="169">
        <v>0.93799999999999994</v>
      </c>
      <c r="R74" s="169">
        <v>22.9</v>
      </c>
      <c r="S74" s="169"/>
      <c r="T74" s="170"/>
      <c r="U74" s="171"/>
      <c r="V74" s="162">
        <f t="shared" si="10"/>
        <v>0.93799999999999994</v>
      </c>
      <c r="W74" s="163">
        <f>+R74</f>
        <v>22.9</v>
      </c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</row>
    <row r="75" spans="1:55" ht="15" customHeight="1">
      <c r="A75" s="167"/>
      <c r="B75" s="55" t="s">
        <v>410</v>
      </c>
      <c r="C75" s="50">
        <v>2014</v>
      </c>
      <c r="D75" s="153"/>
      <c r="E75" s="153"/>
      <c r="F75" s="57" t="s">
        <v>18</v>
      </c>
      <c r="G75" s="153"/>
      <c r="H75" s="153"/>
      <c r="I75" s="153" t="s">
        <v>422</v>
      </c>
      <c r="J75" s="58" t="s">
        <v>598</v>
      </c>
      <c r="K75" s="153" t="s">
        <v>517</v>
      </c>
      <c r="L75" s="55" t="s">
        <v>423</v>
      </c>
      <c r="M75" s="153"/>
      <c r="N75" s="153"/>
      <c r="O75" s="153"/>
      <c r="P75" s="169"/>
      <c r="Q75" s="169">
        <v>0.95299999999999996</v>
      </c>
      <c r="R75" s="169">
        <v>23.6</v>
      </c>
      <c r="S75" s="169"/>
      <c r="T75" s="170"/>
      <c r="U75" s="171"/>
      <c r="V75" s="162">
        <f t="shared" si="10"/>
        <v>0.95299999999999996</v>
      </c>
      <c r="W75" s="163">
        <f>+R75</f>
        <v>23.6</v>
      </c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</row>
    <row r="76" spans="1:55" ht="15" customHeight="1">
      <c r="A76" s="167"/>
      <c r="B76" s="55" t="s">
        <v>410</v>
      </c>
      <c r="C76" s="50">
        <v>2014</v>
      </c>
      <c r="D76" s="153"/>
      <c r="E76" s="153"/>
      <c r="F76" s="57" t="s">
        <v>18</v>
      </c>
      <c r="G76" s="153"/>
      <c r="H76" s="153"/>
      <c r="I76" s="153" t="s">
        <v>422</v>
      </c>
      <c r="J76" s="58" t="s">
        <v>598</v>
      </c>
      <c r="K76" s="153" t="s">
        <v>517</v>
      </c>
      <c r="L76" s="55" t="s">
        <v>423</v>
      </c>
      <c r="M76" s="153"/>
      <c r="N76" s="153"/>
      <c r="O76" s="153"/>
      <c r="P76" s="169"/>
      <c r="Q76" s="169">
        <v>0.93100000000000005</v>
      </c>
      <c r="R76" s="170">
        <v>27.9</v>
      </c>
      <c r="S76" s="169"/>
      <c r="U76" s="171"/>
      <c r="V76" s="162">
        <f t="shared" si="10"/>
        <v>0.93100000000000005</v>
      </c>
      <c r="W76" s="163">
        <f>+R76</f>
        <v>27.9</v>
      </c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</row>
    <row r="77" spans="1:55" ht="15" customHeight="1">
      <c r="A77" s="167"/>
      <c r="B77" s="55" t="s">
        <v>409</v>
      </c>
      <c r="C77" s="50">
        <v>2015</v>
      </c>
      <c r="D77" s="153"/>
      <c r="E77" s="153"/>
      <c r="F77" s="57" t="s">
        <v>18</v>
      </c>
      <c r="G77" s="153"/>
      <c r="H77" s="153"/>
      <c r="I77" s="153" t="s">
        <v>132</v>
      </c>
      <c r="J77" s="58" t="s">
        <v>598</v>
      </c>
      <c r="K77" s="153" t="s">
        <v>425</v>
      </c>
      <c r="L77" s="55"/>
      <c r="M77" s="168" t="s">
        <v>415</v>
      </c>
      <c r="N77" s="153"/>
      <c r="O77" s="153"/>
      <c r="P77" s="169"/>
      <c r="Q77" s="169">
        <v>0.89600000000000002</v>
      </c>
      <c r="R77" s="170"/>
      <c r="S77" s="169"/>
      <c r="T77" s="162">
        <v>23</v>
      </c>
      <c r="U77" s="171"/>
      <c r="V77" s="162">
        <f t="shared" si="10"/>
        <v>0.89600000000000002</v>
      </c>
      <c r="W77" s="163">
        <f t="shared" ref="W77:W92" si="11">+T77</f>
        <v>23</v>
      </c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</row>
    <row r="78" spans="1:55" ht="15" customHeight="1">
      <c r="A78" s="167"/>
      <c r="B78" s="55" t="s">
        <v>409</v>
      </c>
      <c r="C78" s="50">
        <v>2015</v>
      </c>
      <c r="D78" s="153"/>
      <c r="E78" s="153"/>
      <c r="F78" s="57" t="s">
        <v>18</v>
      </c>
      <c r="G78" s="153"/>
      <c r="H78" s="153"/>
      <c r="I78" s="153" t="s">
        <v>132</v>
      </c>
      <c r="J78" s="58" t="s">
        <v>598</v>
      </c>
      <c r="K78" s="153" t="s">
        <v>425</v>
      </c>
      <c r="L78" s="55"/>
      <c r="M78" s="168" t="s">
        <v>416</v>
      </c>
      <c r="N78" s="153"/>
      <c r="O78" s="153"/>
      <c r="P78" s="169"/>
      <c r="Q78" s="169">
        <v>0.89600000000000002</v>
      </c>
      <c r="R78" s="170"/>
      <c r="S78" s="169"/>
      <c r="T78" s="162">
        <v>25</v>
      </c>
      <c r="U78" s="171"/>
      <c r="V78" s="162">
        <f t="shared" si="10"/>
        <v>0.89600000000000002</v>
      </c>
      <c r="W78" s="163">
        <f t="shared" si="11"/>
        <v>25</v>
      </c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</row>
    <row r="79" spans="1:55" ht="15" customHeight="1">
      <c r="A79" s="167"/>
      <c r="B79" s="55" t="s">
        <v>409</v>
      </c>
      <c r="C79" s="50">
        <v>2015</v>
      </c>
      <c r="D79" s="153"/>
      <c r="E79" s="153"/>
      <c r="F79" s="57" t="s">
        <v>424</v>
      </c>
      <c r="G79" s="153"/>
      <c r="H79" s="153"/>
      <c r="I79" s="153" t="s">
        <v>138</v>
      </c>
      <c r="J79" s="58" t="s">
        <v>598</v>
      </c>
      <c r="K79" s="153" t="s">
        <v>425</v>
      </c>
      <c r="L79" s="55"/>
      <c r="M79" s="168" t="s">
        <v>415</v>
      </c>
      <c r="N79" s="153"/>
      <c r="O79" s="153"/>
      <c r="P79" s="169"/>
      <c r="Q79" s="169">
        <v>0.90100000000000002</v>
      </c>
      <c r="R79" s="170"/>
      <c r="S79" s="169"/>
      <c r="T79" s="162">
        <v>20</v>
      </c>
      <c r="U79" s="171"/>
      <c r="V79" s="162">
        <f t="shared" si="10"/>
        <v>0.90100000000000002</v>
      </c>
      <c r="W79" s="163">
        <f t="shared" si="11"/>
        <v>20</v>
      </c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</row>
    <row r="80" spans="1:55" s="161" customFormat="1" ht="15" customHeight="1">
      <c r="A80" s="167"/>
      <c r="B80" s="55" t="s">
        <v>409</v>
      </c>
      <c r="C80" s="50">
        <v>2015</v>
      </c>
      <c r="D80" s="153"/>
      <c r="E80" s="153"/>
      <c r="F80" s="57" t="s">
        <v>424</v>
      </c>
      <c r="G80" s="153"/>
      <c r="H80" s="153"/>
      <c r="I80" s="153" t="s">
        <v>132</v>
      </c>
      <c r="J80" s="58" t="s">
        <v>598</v>
      </c>
      <c r="K80" s="153" t="s">
        <v>425</v>
      </c>
      <c r="L80" s="55"/>
      <c r="M80" s="168" t="s">
        <v>416</v>
      </c>
      <c r="N80" s="153"/>
      <c r="O80" s="153"/>
      <c r="P80" s="169"/>
      <c r="Q80" s="169">
        <v>0.90100000000000002</v>
      </c>
      <c r="R80" s="169"/>
      <c r="S80" s="170"/>
      <c r="T80" s="162">
        <v>24</v>
      </c>
      <c r="U80" s="171"/>
      <c r="V80" s="162">
        <f t="shared" si="10"/>
        <v>0.90100000000000002</v>
      </c>
      <c r="W80" s="163">
        <f t="shared" si="11"/>
        <v>24</v>
      </c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55"/>
    </row>
    <row r="81" spans="1:55" s="161" customFormat="1" ht="15" customHeight="1">
      <c r="A81" s="37">
        <v>181</v>
      </c>
      <c r="B81" s="38" t="s">
        <v>251</v>
      </c>
      <c r="C81" s="38">
        <v>2009</v>
      </c>
      <c r="D81" s="43" t="s">
        <v>252</v>
      </c>
      <c r="E81" s="43" t="s">
        <v>253</v>
      </c>
      <c r="F81" s="42" t="s">
        <v>18</v>
      </c>
      <c r="G81" s="47" t="s">
        <v>300</v>
      </c>
      <c r="H81" s="38" t="s">
        <v>287</v>
      </c>
      <c r="I81" s="42" t="s">
        <v>124</v>
      </c>
      <c r="J81" s="58" t="s">
        <v>598</v>
      </c>
      <c r="K81" s="153" t="s">
        <v>525</v>
      </c>
      <c r="L81" s="47" t="s">
        <v>319</v>
      </c>
      <c r="M81" s="47" t="s">
        <v>320</v>
      </c>
      <c r="N81" s="47" t="s">
        <v>321</v>
      </c>
      <c r="O81" s="42"/>
      <c r="P81" s="39"/>
      <c r="Q81" s="48">
        <v>0.90400000000000003</v>
      </c>
      <c r="R81" s="48"/>
      <c r="S81" s="49"/>
      <c r="T81" s="27">
        <v>10.364889679999999</v>
      </c>
      <c r="U81" s="27"/>
      <c r="V81" s="162">
        <f t="shared" si="10"/>
        <v>0.90400000000000003</v>
      </c>
      <c r="W81" s="163">
        <f t="shared" si="11"/>
        <v>10.364889679999999</v>
      </c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55"/>
    </row>
    <row r="82" spans="1:55" s="161" customFormat="1" ht="15" customHeight="1">
      <c r="A82" s="37">
        <v>181</v>
      </c>
      <c r="B82" s="38" t="s">
        <v>251</v>
      </c>
      <c r="C82" s="38">
        <v>2009</v>
      </c>
      <c r="D82" s="43" t="s">
        <v>252</v>
      </c>
      <c r="E82" s="43" t="s">
        <v>253</v>
      </c>
      <c r="F82" s="42" t="s">
        <v>18</v>
      </c>
      <c r="G82" s="47" t="s">
        <v>295</v>
      </c>
      <c r="H82" s="38" t="s">
        <v>311</v>
      </c>
      <c r="I82" s="42" t="s">
        <v>291</v>
      </c>
      <c r="J82" s="58" t="s">
        <v>598</v>
      </c>
      <c r="K82" s="153" t="s">
        <v>527</v>
      </c>
      <c r="L82" s="47" t="s">
        <v>312</v>
      </c>
      <c r="M82" s="47" t="s">
        <v>45</v>
      </c>
      <c r="N82" s="47" t="s">
        <v>313</v>
      </c>
      <c r="O82" s="42"/>
      <c r="P82" s="39"/>
      <c r="Q82" s="48">
        <v>0.91500000000000004</v>
      </c>
      <c r="R82" s="48"/>
      <c r="S82" s="49"/>
      <c r="T82" s="27">
        <v>16.166176419999999</v>
      </c>
      <c r="U82" s="27"/>
      <c r="V82" s="162">
        <f t="shared" si="10"/>
        <v>0.91500000000000004</v>
      </c>
      <c r="W82" s="163">
        <f t="shared" si="11"/>
        <v>16.166176419999999</v>
      </c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55"/>
    </row>
    <row r="83" spans="1:55" s="161" customFormat="1" ht="15" customHeight="1">
      <c r="A83" s="37">
        <v>181</v>
      </c>
      <c r="B83" s="38" t="s">
        <v>251</v>
      </c>
      <c r="C83" s="38">
        <v>2009</v>
      </c>
      <c r="D83" s="43" t="s">
        <v>252</v>
      </c>
      <c r="E83" s="43" t="s">
        <v>253</v>
      </c>
      <c r="F83" s="42" t="s">
        <v>18</v>
      </c>
      <c r="G83" s="47" t="s">
        <v>300</v>
      </c>
      <c r="H83" s="38" t="s">
        <v>287</v>
      </c>
      <c r="I83" s="42" t="s">
        <v>124</v>
      </c>
      <c r="J83" s="58" t="s">
        <v>598</v>
      </c>
      <c r="K83" s="153" t="s">
        <v>526</v>
      </c>
      <c r="L83" s="47" t="s">
        <v>319</v>
      </c>
      <c r="M83" s="47" t="s">
        <v>249</v>
      </c>
      <c r="N83" s="47" t="s">
        <v>322</v>
      </c>
      <c r="O83" s="42"/>
      <c r="P83" s="39"/>
      <c r="Q83" s="48">
        <v>0.93600000000000005</v>
      </c>
      <c r="R83" s="48"/>
      <c r="S83" s="49"/>
      <c r="T83" s="27">
        <v>11.376634170000001</v>
      </c>
      <c r="U83" s="27"/>
      <c r="V83" s="162">
        <f t="shared" si="10"/>
        <v>0.93600000000000005</v>
      </c>
      <c r="W83" s="163">
        <f t="shared" si="11"/>
        <v>11.376634170000001</v>
      </c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55"/>
    </row>
    <row r="84" spans="1:55" ht="15" customHeight="1">
      <c r="A84" s="167"/>
      <c r="B84" s="55" t="s">
        <v>409</v>
      </c>
      <c r="C84" s="50">
        <v>2015</v>
      </c>
      <c r="D84" s="153"/>
      <c r="E84" s="153"/>
      <c r="F84" s="57" t="s">
        <v>426</v>
      </c>
      <c r="G84" s="153"/>
      <c r="H84" s="153"/>
      <c r="I84" s="153" t="s">
        <v>132</v>
      </c>
      <c r="J84" s="58" t="s">
        <v>598</v>
      </c>
      <c r="K84" s="153" t="s">
        <v>425</v>
      </c>
      <c r="L84" s="55"/>
      <c r="M84" s="168" t="s">
        <v>415</v>
      </c>
      <c r="N84" s="153"/>
      <c r="O84" s="153"/>
      <c r="P84" s="169"/>
      <c r="Q84" s="169">
        <v>0.98</v>
      </c>
      <c r="R84" s="169"/>
      <c r="S84" s="169"/>
      <c r="T84" s="170">
        <v>12.2</v>
      </c>
      <c r="U84" s="171"/>
      <c r="V84" s="162">
        <f t="shared" si="10"/>
        <v>0.98</v>
      </c>
      <c r="W84" s="163">
        <f t="shared" si="11"/>
        <v>12.2</v>
      </c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</row>
    <row r="85" spans="1:55" ht="15" customHeight="1">
      <c r="A85" s="167"/>
      <c r="B85" s="55" t="s">
        <v>409</v>
      </c>
      <c r="C85" s="50">
        <v>2015</v>
      </c>
      <c r="D85" s="153"/>
      <c r="E85" s="153"/>
      <c r="F85" s="57" t="s">
        <v>426</v>
      </c>
      <c r="G85" s="153"/>
      <c r="H85" s="153"/>
      <c r="I85" s="153" t="s">
        <v>132</v>
      </c>
      <c r="J85" s="58" t="s">
        <v>598</v>
      </c>
      <c r="K85" s="153" t="s">
        <v>425</v>
      </c>
      <c r="L85" s="55"/>
      <c r="M85" s="168" t="s">
        <v>416</v>
      </c>
      <c r="N85" s="153"/>
      <c r="O85" s="153"/>
      <c r="P85" s="169"/>
      <c r="Q85" s="169">
        <v>0.98</v>
      </c>
      <c r="R85" s="169"/>
      <c r="S85" s="169"/>
      <c r="T85" s="170">
        <v>11</v>
      </c>
      <c r="U85" s="171"/>
      <c r="V85" s="162">
        <f t="shared" si="10"/>
        <v>0.98</v>
      </c>
      <c r="W85" s="163">
        <f t="shared" si="11"/>
        <v>11</v>
      </c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</row>
    <row r="86" spans="1:55" s="103" customFormat="1" ht="15" customHeight="1">
      <c r="A86" s="95">
        <v>181</v>
      </c>
      <c r="B86" s="97" t="s">
        <v>251</v>
      </c>
      <c r="C86" s="97">
        <v>2009</v>
      </c>
      <c r="D86" s="96" t="s">
        <v>252</v>
      </c>
      <c r="E86" s="96" t="s">
        <v>253</v>
      </c>
      <c r="F86" s="104" t="s">
        <v>18</v>
      </c>
      <c r="G86" s="104" t="s">
        <v>286</v>
      </c>
      <c r="H86" s="97" t="s">
        <v>290</v>
      </c>
      <c r="I86" s="104" t="s">
        <v>291</v>
      </c>
      <c r="J86" s="129" t="s">
        <v>592</v>
      </c>
      <c r="K86" s="129" t="s">
        <v>522</v>
      </c>
      <c r="L86" s="129" t="s">
        <v>288</v>
      </c>
      <c r="M86" s="104"/>
      <c r="N86" s="129" t="s">
        <v>292</v>
      </c>
      <c r="O86" s="104"/>
      <c r="P86" s="98"/>
      <c r="Q86" s="130">
        <v>0.93500000000000005</v>
      </c>
      <c r="R86" s="131"/>
      <c r="S86" s="131"/>
      <c r="T86" s="132">
        <v>8.8721457170000004</v>
      </c>
      <c r="U86" s="133"/>
      <c r="V86" s="101">
        <f t="shared" si="10"/>
        <v>0.93500000000000005</v>
      </c>
      <c r="W86" s="102">
        <f t="shared" si="11"/>
        <v>8.8721457170000004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</row>
    <row r="87" spans="1:55" s="103" customFormat="1" ht="15" customHeight="1">
      <c r="A87" s="95">
        <v>181</v>
      </c>
      <c r="B87" s="97" t="s">
        <v>251</v>
      </c>
      <c r="C87" s="97">
        <v>2009</v>
      </c>
      <c r="D87" s="96" t="s">
        <v>252</v>
      </c>
      <c r="E87" s="96" t="s">
        <v>253</v>
      </c>
      <c r="F87" s="104" t="s">
        <v>18</v>
      </c>
      <c r="G87" s="104" t="s">
        <v>286</v>
      </c>
      <c r="H87" s="97" t="s">
        <v>287</v>
      </c>
      <c r="I87" s="104" t="s">
        <v>124</v>
      </c>
      <c r="J87" s="129" t="s">
        <v>592</v>
      </c>
      <c r="K87" s="129" t="s">
        <v>522</v>
      </c>
      <c r="L87" s="129" t="s">
        <v>288</v>
      </c>
      <c r="M87" s="104"/>
      <c r="N87" s="129" t="s">
        <v>289</v>
      </c>
      <c r="O87" s="104"/>
      <c r="P87" s="98"/>
      <c r="Q87" s="130">
        <v>0.94299999999999995</v>
      </c>
      <c r="R87" s="131"/>
      <c r="S87" s="131"/>
      <c r="T87" s="132">
        <v>16.73906934</v>
      </c>
      <c r="U87" s="133"/>
      <c r="V87" s="101">
        <f t="shared" si="10"/>
        <v>0.94299999999999995</v>
      </c>
      <c r="W87" s="102">
        <f t="shared" si="11"/>
        <v>16.73906934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</row>
    <row r="88" spans="1:55" ht="15" customHeight="1">
      <c r="A88" s="37">
        <v>181</v>
      </c>
      <c r="B88" s="38" t="s">
        <v>251</v>
      </c>
      <c r="C88" s="38">
        <v>2009</v>
      </c>
      <c r="D88" s="43" t="s">
        <v>252</v>
      </c>
      <c r="E88" s="43" t="s">
        <v>253</v>
      </c>
      <c r="F88" s="43" t="s">
        <v>18</v>
      </c>
      <c r="G88" s="44" t="s">
        <v>300</v>
      </c>
      <c r="H88" s="38" t="s">
        <v>359</v>
      </c>
      <c r="I88" s="43" t="s">
        <v>132</v>
      </c>
      <c r="J88" s="38" t="s">
        <v>594</v>
      </c>
      <c r="K88" s="47" t="s">
        <v>535</v>
      </c>
      <c r="L88" s="44" t="s">
        <v>360</v>
      </c>
      <c r="M88" s="44"/>
      <c r="N88" s="44" t="s">
        <v>361</v>
      </c>
      <c r="O88" s="43"/>
      <c r="P88" s="39"/>
      <c r="Q88" s="45">
        <v>0.91400000000000003</v>
      </c>
      <c r="R88" s="45"/>
      <c r="S88" s="45"/>
      <c r="T88" s="46">
        <v>9.1144453629999997</v>
      </c>
      <c r="U88" s="28"/>
      <c r="V88" s="162">
        <f t="shared" si="10"/>
        <v>0.91400000000000003</v>
      </c>
      <c r="W88" s="163">
        <f t="shared" si="11"/>
        <v>9.1144453629999997</v>
      </c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</row>
    <row r="89" spans="1:55" ht="15" customHeight="1">
      <c r="A89" s="37">
        <v>181</v>
      </c>
      <c r="B89" s="38" t="s">
        <v>251</v>
      </c>
      <c r="C89" s="38">
        <v>2009</v>
      </c>
      <c r="D89" s="43" t="s">
        <v>252</v>
      </c>
      <c r="E89" s="43" t="s">
        <v>253</v>
      </c>
      <c r="F89" s="42" t="s">
        <v>18</v>
      </c>
      <c r="G89" s="47" t="s">
        <v>300</v>
      </c>
      <c r="H89" s="38" t="s">
        <v>356</v>
      </c>
      <c r="I89" s="42" t="s">
        <v>132</v>
      </c>
      <c r="J89" s="38" t="s">
        <v>594</v>
      </c>
      <c r="K89" s="47" t="s">
        <v>535</v>
      </c>
      <c r="L89" s="47" t="s">
        <v>360</v>
      </c>
      <c r="M89" s="47"/>
      <c r="N89" s="47" t="s">
        <v>362</v>
      </c>
      <c r="O89" s="42"/>
      <c r="P89" s="39"/>
      <c r="Q89" s="48">
        <v>0.93600000000000005</v>
      </c>
      <c r="R89" s="48"/>
      <c r="S89" s="48"/>
      <c r="T89" s="49">
        <v>5.93</v>
      </c>
      <c r="U89" s="27"/>
      <c r="V89" s="162">
        <f t="shared" si="10"/>
        <v>0.93600000000000005</v>
      </c>
      <c r="W89" s="163">
        <f t="shared" si="11"/>
        <v>5.93</v>
      </c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</row>
    <row r="90" spans="1:55" ht="15" customHeight="1">
      <c r="A90" s="37">
        <v>181</v>
      </c>
      <c r="B90" s="38" t="s">
        <v>251</v>
      </c>
      <c r="C90" s="38">
        <v>2009</v>
      </c>
      <c r="D90" s="43" t="s">
        <v>252</v>
      </c>
      <c r="E90" s="43" t="s">
        <v>253</v>
      </c>
      <c r="F90" s="42" t="s">
        <v>18</v>
      </c>
      <c r="G90" s="47" t="s">
        <v>300</v>
      </c>
      <c r="H90" s="38" t="s">
        <v>356</v>
      </c>
      <c r="I90" s="42" t="s">
        <v>132</v>
      </c>
      <c r="J90" s="38" t="s">
        <v>594</v>
      </c>
      <c r="K90" s="47" t="s">
        <v>535</v>
      </c>
      <c r="L90" s="47" t="s">
        <v>357</v>
      </c>
      <c r="M90" s="47"/>
      <c r="N90" s="47" t="s">
        <v>358</v>
      </c>
      <c r="O90" s="42"/>
      <c r="P90" s="39"/>
      <c r="Q90" s="48">
        <v>0.96099999999999997</v>
      </c>
      <c r="R90" s="48"/>
      <c r="S90" s="48"/>
      <c r="T90" s="49">
        <v>3.73</v>
      </c>
      <c r="U90" s="27"/>
      <c r="V90" s="162">
        <f t="shared" si="10"/>
        <v>0.96099999999999997</v>
      </c>
      <c r="W90" s="163">
        <f t="shared" si="11"/>
        <v>3.73</v>
      </c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</row>
    <row r="91" spans="1:55" ht="15" customHeight="1">
      <c r="A91" s="37">
        <v>181</v>
      </c>
      <c r="B91" s="38" t="s">
        <v>251</v>
      </c>
      <c r="C91" s="38">
        <v>2009</v>
      </c>
      <c r="D91" s="43" t="s">
        <v>252</v>
      </c>
      <c r="E91" s="43" t="s">
        <v>253</v>
      </c>
      <c r="F91" s="42" t="s">
        <v>18</v>
      </c>
      <c r="G91" s="47" t="s">
        <v>300</v>
      </c>
      <c r="H91" s="38" t="s">
        <v>352</v>
      </c>
      <c r="I91" s="42" t="s">
        <v>132</v>
      </c>
      <c r="J91" s="38" t="s">
        <v>594</v>
      </c>
      <c r="K91" s="47" t="s">
        <v>535</v>
      </c>
      <c r="L91" s="47" t="s">
        <v>348</v>
      </c>
      <c r="M91" s="47"/>
      <c r="N91" s="47" t="s">
        <v>353</v>
      </c>
      <c r="O91" s="42"/>
      <c r="P91" s="39"/>
      <c r="Q91" s="48">
        <v>0.97</v>
      </c>
      <c r="R91" s="48"/>
      <c r="S91" s="48"/>
      <c r="T91" s="49">
        <v>9.9205217189999999</v>
      </c>
      <c r="U91" s="27"/>
      <c r="V91" s="162">
        <f t="shared" si="10"/>
        <v>0.97</v>
      </c>
      <c r="W91" s="163">
        <f t="shared" si="11"/>
        <v>9.9205217189999999</v>
      </c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</row>
    <row r="92" spans="1:55" ht="15" customHeight="1">
      <c r="A92" s="164"/>
      <c r="B92" s="50" t="s">
        <v>381</v>
      </c>
      <c r="C92" s="50">
        <v>2011</v>
      </c>
      <c r="D92" s="58"/>
      <c r="E92" s="58"/>
      <c r="F92" s="38" t="s">
        <v>71</v>
      </c>
      <c r="G92" s="58"/>
      <c r="H92" s="51"/>
      <c r="I92" s="42" t="s">
        <v>124</v>
      </c>
      <c r="J92" s="42"/>
      <c r="K92" s="52"/>
      <c r="L92" s="50" t="s">
        <v>584</v>
      </c>
      <c r="M92" s="58"/>
      <c r="N92" s="50"/>
      <c r="O92" s="50"/>
      <c r="P92" s="165"/>
      <c r="Q92" s="53">
        <v>0.94499999999999995</v>
      </c>
      <c r="R92" s="165"/>
      <c r="S92" s="165"/>
      <c r="T92" s="54">
        <v>9.1300000000000008</v>
      </c>
      <c r="U92" s="166"/>
      <c r="V92" s="162">
        <f t="shared" si="10"/>
        <v>0.94499999999999995</v>
      </c>
      <c r="W92" s="163">
        <f t="shared" si="11"/>
        <v>9.1300000000000008</v>
      </c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</row>
    <row r="93" spans="1:55"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</row>
    <row r="94" spans="1:55" s="161" customFormat="1">
      <c r="A94" s="140">
        <v>143</v>
      </c>
      <c r="B94" s="146" t="s">
        <v>119</v>
      </c>
      <c r="C94" s="139">
        <v>2002</v>
      </c>
      <c r="D94" s="146" t="s">
        <v>120</v>
      </c>
      <c r="E94" s="146" t="s">
        <v>121</v>
      </c>
      <c r="F94" s="139" t="s">
        <v>122</v>
      </c>
      <c r="G94" s="139">
        <v>2002</v>
      </c>
      <c r="H94" s="139" t="s">
        <v>131</v>
      </c>
      <c r="I94" s="139" t="s">
        <v>132</v>
      </c>
      <c r="J94" s="139"/>
      <c r="K94" s="139" t="s">
        <v>486</v>
      </c>
      <c r="L94" s="139" t="s">
        <v>133</v>
      </c>
      <c r="M94" s="139"/>
      <c r="N94" s="139"/>
      <c r="O94" s="139"/>
      <c r="P94" s="141"/>
      <c r="Q94" s="141"/>
      <c r="R94" s="141"/>
      <c r="S94" s="141"/>
      <c r="T94" s="142">
        <v>14.6</v>
      </c>
      <c r="U94" s="143"/>
      <c r="V94" s="159">
        <v>1.1000000000000001</v>
      </c>
      <c r="W94" s="160">
        <f t="shared" ref="W94:W114" si="12">+T94</f>
        <v>14.6</v>
      </c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</row>
    <row r="95" spans="1:55" s="161" customFormat="1">
      <c r="A95" s="140">
        <v>143</v>
      </c>
      <c r="B95" s="146" t="s">
        <v>119</v>
      </c>
      <c r="C95" s="139">
        <v>2002</v>
      </c>
      <c r="D95" s="146" t="s">
        <v>120</v>
      </c>
      <c r="E95" s="146" t="s">
        <v>121</v>
      </c>
      <c r="F95" s="139" t="s">
        <v>122</v>
      </c>
      <c r="G95" s="139">
        <v>2002</v>
      </c>
      <c r="H95" s="139" t="s">
        <v>129</v>
      </c>
      <c r="I95" s="139" t="s">
        <v>124</v>
      </c>
      <c r="J95" s="139"/>
      <c r="K95" s="139" t="s">
        <v>488</v>
      </c>
      <c r="L95" s="139" t="s">
        <v>130</v>
      </c>
      <c r="M95" s="139"/>
      <c r="N95" s="139"/>
      <c r="O95" s="139"/>
      <c r="P95" s="141"/>
      <c r="Q95" s="141"/>
      <c r="R95" s="141"/>
      <c r="S95" s="141"/>
      <c r="T95" s="142">
        <v>10.8</v>
      </c>
      <c r="U95" s="143"/>
      <c r="V95" s="159">
        <v>1.1000000000000001</v>
      </c>
      <c r="W95" s="160">
        <f t="shared" si="12"/>
        <v>10.8</v>
      </c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</row>
    <row r="96" spans="1:55" s="161" customFormat="1">
      <c r="A96" s="140">
        <v>174</v>
      </c>
      <c r="B96" s="139" t="s">
        <v>193</v>
      </c>
      <c r="C96" s="139">
        <v>2009</v>
      </c>
      <c r="D96" s="146" t="s">
        <v>194</v>
      </c>
      <c r="E96" s="144" t="s">
        <v>195</v>
      </c>
      <c r="F96" s="139" t="s">
        <v>122</v>
      </c>
      <c r="G96" s="145" t="s">
        <v>196</v>
      </c>
      <c r="H96" s="139" t="s">
        <v>200</v>
      </c>
      <c r="I96" s="139" t="s">
        <v>132</v>
      </c>
      <c r="J96" s="139"/>
      <c r="K96" s="139" t="s">
        <v>201</v>
      </c>
      <c r="L96" s="139"/>
      <c r="M96" s="139"/>
      <c r="N96" s="139" t="s">
        <v>201</v>
      </c>
      <c r="O96" s="139"/>
      <c r="P96" s="141"/>
      <c r="Q96" s="141">
        <v>0.89100000000000001</v>
      </c>
      <c r="R96" s="141"/>
      <c r="S96" s="141"/>
      <c r="T96" s="142">
        <v>38.4</v>
      </c>
      <c r="U96" s="143"/>
      <c r="V96" s="159">
        <f t="shared" ref="V96:V106" si="13">+Q96</f>
        <v>0.89100000000000001</v>
      </c>
      <c r="W96" s="160">
        <f t="shared" si="12"/>
        <v>38.4</v>
      </c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</row>
    <row r="97" spans="1:54" s="161" customFormat="1">
      <c r="A97" s="140">
        <v>174</v>
      </c>
      <c r="B97" s="139" t="s">
        <v>193</v>
      </c>
      <c r="C97" s="139">
        <v>2009</v>
      </c>
      <c r="D97" s="146" t="s">
        <v>194</v>
      </c>
      <c r="E97" s="144" t="s">
        <v>195</v>
      </c>
      <c r="F97" s="139" t="s">
        <v>122</v>
      </c>
      <c r="G97" s="145" t="s">
        <v>196</v>
      </c>
      <c r="H97" s="139" t="s">
        <v>132</v>
      </c>
      <c r="I97" s="139" t="s">
        <v>132</v>
      </c>
      <c r="J97" s="139"/>
      <c r="K97" s="139" t="s">
        <v>246</v>
      </c>
      <c r="L97" s="139"/>
      <c r="M97" s="139"/>
      <c r="N97" s="139" t="s">
        <v>246</v>
      </c>
      <c r="O97" s="139"/>
      <c r="P97" s="141"/>
      <c r="Q97" s="141">
        <v>0.91500000000000004</v>
      </c>
      <c r="R97" s="141"/>
      <c r="S97" s="141"/>
      <c r="T97" s="142">
        <v>12.2</v>
      </c>
      <c r="U97" s="143"/>
      <c r="V97" s="159">
        <f t="shared" si="13"/>
        <v>0.91500000000000004</v>
      </c>
      <c r="W97" s="160">
        <f t="shared" si="12"/>
        <v>12.2</v>
      </c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</row>
    <row r="98" spans="1:54" s="161" customFormat="1">
      <c r="A98" s="140">
        <v>174</v>
      </c>
      <c r="B98" s="139" t="s">
        <v>193</v>
      </c>
      <c r="C98" s="139">
        <v>2009</v>
      </c>
      <c r="D98" s="146" t="s">
        <v>194</v>
      </c>
      <c r="E98" s="144" t="s">
        <v>195</v>
      </c>
      <c r="F98" s="139" t="s">
        <v>122</v>
      </c>
      <c r="G98" s="145" t="s">
        <v>196</v>
      </c>
      <c r="H98" s="139" t="s">
        <v>222</v>
      </c>
      <c r="I98" s="139" t="s">
        <v>223</v>
      </c>
      <c r="J98" s="139"/>
      <c r="K98" s="139" t="s">
        <v>224</v>
      </c>
      <c r="L98" s="139"/>
      <c r="M98" s="139"/>
      <c r="N98" s="139" t="s">
        <v>224</v>
      </c>
      <c r="O98" s="139"/>
      <c r="P98" s="141"/>
      <c r="Q98" s="141">
        <v>0.85699999999999998</v>
      </c>
      <c r="R98" s="141"/>
      <c r="S98" s="141"/>
      <c r="T98" s="142">
        <v>70.5</v>
      </c>
      <c r="U98" s="143"/>
      <c r="V98" s="159">
        <f t="shared" si="13"/>
        <v>0.85699999999999998</v>
      </c>
      <c r="W98" s="160">
        <f t="shared" si="12"/>
        <v>70.5</v>
      </c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</row>
    <row r="99" spans="1:54" s="161" customFormat="1">
      <c r="A99" s="140">
        <v>174</v>
      </c>
      <c r="B99" s="139" t="s">
        <v>193</v>
      </c>
      <c r="C99" s="139">
        <v>2009</v>
      </c>
      <c r="D99" s="146" t="s">
        <v>194</v>
      </c>
      <c r="E99" s="144" t="s">
        <v>195</v>
      </c>
      <c r="F99" s="139" t="s">
        <v>122</v>
      </c>
      <c r="G99" s="145" t="s">
        <v>196</v>
      </c>
      <c r="H99" s="139" t="s">
        <v>209</v>
      </c>
      <c r="I99" s="139" t="s">
        <v>210</v>
      </c>
      <c r="J99" s="139"/>
      <c r="K99" s="139" t="s">
        <v>211</v>
      </c>
      <c r="L99" s="139"/>
      <c r="M99" s="139"/>
      <c r="N99" s="139" t="s">
        <v>211</v>
      </c>
      <c r="O99" s="139"/>
      <c r="P99" s="141"/>
      <c r="Q99" s="141">
        <v>0.95699999999999996</v>
      </c>
      <c r="R99" s="141"/>
      <c r="S99" s="141"/>
      <c r="T99" s="142">
        <v>36.200000000000003</v>
      </c>
      <c r="U99" s="143"/>
      <c r="V99" s="159">
        <f t="shared" si="13"/>
        <v>0.95699999999999996</v>
      </c>
      <c r="W99" s="160">
        <f t="shared" si="12"/>
        <v>36.200000000000003</v>
      </c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</row>
    <row r="100" spans="1:54" s="161" customFormat="1">
      <c r="A100" s="140">
        <v>174</v>
      </c>
      <c r="B100" s="139" t="s">
        <v>193</v>
      </c>
      <c r="C100" s="139">
        <v>2009</v>
      </c>
      <c r="D100" s="146" t="s">
        <v>194</v>
      </c>
      <c r="E100" s="144" t="s">
        <v>195</v>
      </c>
      <c r="F100" s="139" t="s">
        <v>122</v>
      </c>
      <c r="G100" s="145" t="s">
        <v>196</v>
      </c>
      <c r="H100" s="139" t="s">
        <v>214</v>
      </c>
      <c r="I100" s="139" t="s">
        <v>214</v>
      </c>
      <c r="J100" s="139"/>
      <c r="K100" s="139" t="s">
        <v>215</v>
      </c>
      <c r="L100" s="139"/>
      <c r="M100" s="139"/>
      <c r="N100" s="139" t="s">
        <v>215</v>
      </c>
      <c r="O100" s="139"/>
      <c r="P100" s="141"/>
      <c r="Q100" s="141">
        <v>0.94699999999999995</v>
      </c>
      <c r="R100" s="141"/>
      <c r="S100" s="141"/>
      <c r="T100" s="142">
        <v>20.5</v>
      </c>
      <c r="U100" s="143"/>
      <c r="V100" s="159">
        <f t="shared" si="13"/>
        <v>0.94699999999999995</v>
      </c>
      <c r="W100" s="160">
        <f t="shared" si="12"/>
        <v>20.5</v>
      </c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</row>
    <row r="101" spans="1:54" s="161" customFormat="1">
      <c r="A101" s="140">
        <v>174</v>
      </c>
      <c r="B101" s="139" t="s">
        <v>193</v>
      </c>
      <c r="C101" s="139">
        <v>2009</v>
      </c>
      <c r="D101" s="146" t="s">
        <v>194</v>
      </c>
      <c r="E101" s="144" t="s">
        <v>195</v>
      </c>
      <c r="F101" s="139" t="s">
        <v>122</v>
      </c>
      <c r="G101" s="145" t="s">
        <v>196</v>
      </c>
      <c r="H101" s="139" t="s">
        <v>219</v>
      </c>
      <c r="I101" s="139" t="s">
        <v>124</v>
      </c>
      <c r="J101" s="139"/>
      <c r="K101" s="139" t="s">
        <v>220</v>
      </c>
      <c r="L101" s="139"/>
      <c r="M101" s="139"/>
      <c r="N101" s="139" t="s">
        <v>220</v>
      </c>
      <c r="O101" s="139"/>
      <c r="P101" s="141"/>
      <c r="Q101" s="141">
        <v>0.93300000000000005</v>
      </c>
      <c r="R101" s="141"/>
      <c r="S101" s="141"/>
      <c r="T101" s="142">
        <v>12.5</v>
      </c>
      <c r="U101" s="143"/>
      <c r="V101" s="159">
        <f t="shared" si="13"/>
        <v>0.93300000000000005</v>
      </c>
      <c r="W101" s="160">
        <f t="shared" si="12"/>
        <v>12.5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</row>
    <row r="102" spans="1:54" s="161" customFormat="1">
      <c r="A102" s="140">
        <v>174</v>
      </c>
      <c r="B102" s="139" t="s">
        <v>193</v>
      </c>
      <c r="C102" s="139">
        <v>2009</v>
      </c>
      <c r="D102" s="146" t="s">
        <v>194</v>
      </c>
      <c r="E102" s="144" t="s">
        <v>195</v>
      </c>
      <c r="F102" s="139" t="s">
        <v>122</v>
      </c>
      <c r="G102" s="145" t="s">
        <v>196</v>
      </c>
      <c r="H102" s="139"/>
      <c r="I102" s="139" t="s">
        <v>124</v>
      </c>
      <c r="J102" s="139"/>
      <c r="K102" s="139" t="s">
        <v>229</v>
      </c>
      <c r="L102" s="139"/>
      <c r="M102" s="139"/>
      <c r="N102" s="139" t="s">
        <v>229</v>
      </c>
      <c r="O102" s="139"/>
      <c r="P102" s="141"/>
      <c r="Q102" s="141">
        <v>0.94299999999999995</v>
      </c>
      <c r="R102" s="141"/>
      <c r="S102" s="141"/>
      <c r="T102" s="142">
        <v>18.2</v>
      </c>
      <c r="U102" s="143"/>
      <c r="V102" s="159">
        <f t="shared" si="13"/>
        <v>0.94299999999999995</v>
      </c>
      <c r="W102" s="160">
        <f t="shared" si="12"/>
        <v>18.2</v>
      </c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</row>
    <row r="103" spans="1:54" s="161" customFormat="1">
      <c r="A103" s="140">
        <v>174</v>
      </c>
      <c r="B103" s="139" t="s">
        <v>193</v>
      </c>
      <c r="C103" s="139">
        <v>2009</v>
      </c>
      <c r="D103" s="146" t="s">
        <v>194</v>
      </c>
      <c r="E103" s="144" t="s">
        <v>195</v>
      </c>
      <c r="F103" s="139" t="s">
        <v>122</v>
      </c>
      <c r="G103" s="145" t="s">
        <v>196</v>
      </c>
      <c r="H103" s="139" t="s">
        <v>124</v>
      </c>
      <c r="I103" s="139" t="s">
        <v>124</v>
      </c>
      <c r="J103" s="139"/>
      <c r="K103" s="139" t="s">
        <v>244</v>
      </c>
      <c r="L103" s="139"/>
      <c r="M103" s="139"/>
      <c r="N103" s="139" t="s">
        <v>244</v>
      </c>
      <c r="O103" s="139"/>
      <c r="P103" s="141"/>
      <c r="Q103" s="141">
        <v>0.88600000000000001</v>
      </c>
      <c r="R103" s="141"/>
      <c r="S103" s="141"/>
      <c r="T103" s="142">
        <v>52.2</v>
      </c>
      <c r="U103" s="143"/>
      <c r="V103" s="159">
        <f t="shared" si="13"/>
        <v>0.88600000000000001</v>
      </c>
      <c r="W103" s="160">
        <f t="shared" si="12"/>
        <v>52.2</v>
      </c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</row>
    <row r="104" spans="1:54" s="161" customFormat="1">
      <c r="A104" s="140">
        <v>174</v>
      </c>
      <c r="B104" s="139" t="s">
        <v>193</v>
      </c>
      <c r="C104" s="139">
        <v>2009</v>
      </c>
      <c r="D104" s="146" t="s">
        <v>194</v>
      </c>
      <c r="E104" s="144" t="s">
        <v>195</v>
      </c>
      <c r="F104" s="139" t="s">
        <v>122</v>
      </c>
      <c r="G104" s="145" t="s">
        <v>196</v>
      </c>
      <c r="H104" s="139" t="s">
        <v>234</v>
      </c>
      <c r="I104" s="139"/>
      <c r="J104" s="139"/>
      <c r="K104" s="139" t="s">
        <v>235</v>
      </c>
      <c r="L104" s="139"/>
      <c r="M104" s="139"/>
      <c r="N104" s="139" t="s">
        <v>236</v>
      </c>
      <c r="O104" s="139"/>
      <c r="P104" s="141"/>
      <c r="Q104" s="141">
        <v>0.94299999999999995</v>
      </c>
      <c r="R104" s="141"/>
      <c r="S104" s="141"/>
      <c r="T104" s="142">
        <v>3.9</v>
      </c>
      <c r="U104" s="143"/>
      <c r="V104" s="159">
        <f t="shared" si="13"/>
        <v>0.94299999999999995</v>
      </c>
      <c r="W104" s="160">
        <f t="shared" si="12"/>
        <v>3.9</v>
      </c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</row>
    <row r="105" spans="1:54" s="161" customFormat="1">
      <c r="A105" s="140">
        <v>174</v>
      </c>
      <c r="B105" s="139" t="s">
        <v>193</v>
      </c>
      <c r="C105" s="139">
        <v>2009</v>
      </c>
      <c r="D105" s="146" t="s">
        <v>194</v>
      </c>
      <c r="E105" s="144" t="s">
        <v>195</v>
      </c>
      <c r="F105" s="139" t="s">
        <v>122</v>
      </c>
      <c r="G105" s="145" t="s">
        <v>196</v>
      </c>
      <c r="H105" s="139"/>
      <c r="I105" s="139"/>
      <c r="J105" s="139"/>
      <c r="K105" s="139" t="s">
        <v>238</v>
      </c>
      <c r="L105" s="139"/>
      <c r="M105" s="139"/>
      <c r="N105" s="139" t="s">
        <v>238</v>
      </c>
      <c r="O105" s="139"/>
      <c r="P105" s="141"/>
      <c r="Q105" s="141">
        <v>0.96099999999999997</v>
      </c>
      <c r="R105" s="141"/>
      <c r="S105" s="141"/>
      <c r="T105" s="142">
        <v>3.7</v>
      </c>
      <c r="U105" s="143"/>
      <c r="V105" s="159">
        <f t="shared" si="13"/>
        <v>0.96099999999999997</v>
      </c>
      <c r="W105" s="160">
        <f t="shared" si="12"/>
        <v>3.7</v>
      </c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</row>
    <row r="106" spans="1:54" s="161" customFormat="1">
      <c r="A106" s="140">
        <v>174</v>
      </c>
      <c r="B106" s="139" t="s">
        <v>193</v>
      </c>
      <c r="C106" s="139">
        <v>2009</v>
      </c>
      <c r="D106" s="146" t="s">
        <v>194</v>
      </c>
      <c r="E106" s="144" t="s">
        <v>195</v>
      </c>
      <c r="F106" s="139" t="s">
        <v>122</v>
      </c>
      <c r="G106" s="145" t="s">
        <v>196</v>
      </c>
      <c r="H106" s="139" t="s">
        <v>132</v>
      </c>
      <c r="I106" s="139" t="s">
        <v>132</v>
      </c>
      <c r="J106" s="139"/>
      <c r="K106" s="139" t="s">
        <v>232</v>
      </c>
      <c r="L106" s="139"/>
      <c r="M106" s="139"/>
      <c r="N106" s="139" t="s">
        <v>232</v>
      </c>
      <c r="O106" s="139"/>
      <c r="P106" s="141"/>
      <c r="Q106" s="141">
        <v>0.93300000000000005</v>
      </c>
      <c r="R106" s="141"/>
      <c r="S106" s="141"/>
      <c r="T106" s="142">
        <v>11.4</v>
      </c>
      <c r="U106" s="143"/>
      <c r="V106" s="159">
        <f t="shared" si="13"/>
        <v>0.93300000000000005</v>
      </c>
      <c r="W106" s="160">
        <f t="shared" si="12"/>
        <v>11.4</v>
      </c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</row>
    <row r="107" spans="1:54" s="161" customFormat="1">
      <c r="A107" s="140">
        <v>143</v>
      </c>
      <c r="B107" s="146" t="s">
        <v>119</v>
      </c>
      <c r="C107" s="139">
        <v>2002</v>
      </c>
      <c r="D107" s="146" t="s">
        <v>120</v>
      </c>
      <c r="E107" s="146" t="s">
        <v>121</v>
      </c>
      <c r="F107" s="139" t="s">
        <v>122</v>
      </c>
      <c r="G107" s="139">
        <v>2002</v>
      </c>
      <c r="H107" s="139" t="s">
        <v>131</v>
      </c>
      <c r="I107" s="139" t="s">
        <v>132</v>
      </c>
      <c r="J107" s="139"/>
      <c r="K107" s="139" t="s">
        <v>487</v>
      </c>
      <c r="L107" s="139" t="s">
        <v>134</v>
      </c>
      <c r="M107" s="139"/>
      <c r="N107" s="139"/>
      <c r="O107" s="139"/>
      <c r="P107" s="141"/>
      <c r="Q107" s="141"/>
      <c r="R107" s="141"/>
      <c r="S107" s="141"/>
      <c r="T107" s="142">
        <v>27.2</v>
      </c>
      <c r="U107" s="143"/>
      <c r="V107" s="159">
        <v>1.1000000000000001</v>
      </c>
      <c r="W107" s="160">
        <f t="shared" si="12"/>
        <v>27.2</v>
      </c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</row>
    <row r="108" spans="1:54" s="161" customFormat="1">
      <c r="A108" s="140">
        <v>174</v>
      </c>
      <c r="B108" s="139" t="s">
        <v>193</v>
      </c>
      <c r="C108" s="139">
        <v>2009</v>
      </c>
      <c r="D108" s="146" t="s">
        <v>194</v>
      </c>
      <c r="E108" s="144" t="s">
        <v>195</v>
      </c>
      <c r="F108" s="139" t="s">
        <v>122</v>
      </c>
      <c r="G108" s="145" t="s">
        <v>196</v>
      </c>
      <c r="H108" s="139" t="s">
        <v>248</v>
      </c>
      <c r="I108" s="139" t="s">
        <v>248</v>
      </c>
      <c r="J108" s="139"/>
      <c r="K108" s="139" t="s">
        <v>249</v>
      </c>
      <c r="L108" s="139"/>
      <c r="M108" s="139"/>
      <c r="N108" s="139" t="s">
        <v>250</v>
      </c>
      <c r="O108" s="139"/>
      <c r="P108" s="141"/>
      <c r="Q108" s="141">
        <v>0.96499999999999997</v>
      </c>
      <c r="R108" s="141"/>
      <c r="S108" s="141"/>
      <c r="T108" s="142">
        <v>6.4</v>
      </c>
      <c r="U108" s="143"/>
      <c r="V108" s="159">
        <f>+Q108</f>
        <v>0.96499999999999997</v>
      </c>
      <c r="W108" s="160">
        <f t="shared" si="12"/>
        <v>6.4</v>
      </c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</row>
    <row r="109" spans="1:54" s="161" customFormat="1">
      <c r="A109" s="140">
        <v>174</v>
      </c>
      <c r="B109" s="139" t="s">
        <v>193</v>
      </c>
      <c r="C109" s="139">
        <v>2009</v>
      </c>
      <c r="D109" s="146" t="s">
        <v>194</v>
      </c>
      <c r="E109" s="144" t="s">
        <v>195</v>
      </c>
      <c r="F109" s="139" t="s">
        <v>122</v>
      </c>
      <c r="G109" s="145" t="s">
        <v>196</v>
      </c>
      <c r="H109" s="139" t="s">
        <v>241</v>
      </c>
      <c r="I109" s="139" t="s">
        <v>210</v>
      </c>
      <c r="J109" s="139"/>
      <c r="K109" s="139" t="s">
        <v>242</v>
      </c>
      <c r="L109" s="139"/>
      <c r="M109" s="139"/>
      <c r="N109" s="139" t="s">
        <v>243</v>
      </c>
      <c r="O109" s="139"/>
      <c r="P109" s="141"/>
      <c r="Q109" s="141">
        <v>0.9</v>
      </c>
      <c r="R109" s="141"/>
      <c r="S109" s="141"/>
      <c r="T109" s="142">
        <v>24.6</v>
      </c>
      <c r="U109" s="143"/>
      <c r="V109" s="159">
        <f>+Q109</f>
        <v>0.9</v>
      </c>
      <c r="W109" s="160">
        <f t="shared" si="12"/>
        <v>24.6</v>
      </c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</row>
    <row r="110" spans="1:54" s="161" customFormat="1">
      <c r="A110" s="140">
        <v>174</v>
      </c>
      <c r="B110" s="139" t="s">
        <v>193</v>
      </c>
      <c r="C110" s="139">
        <v>2009</v>
      </c>
      <c r="D110" s="146" t="s">
        <v>194</v>
      </c>
      <c r="E110" s="144" t="s">
        <v>195</v>
      </c>
      <c r="F110" s="139" t="s">
        <v>122</v>
      </c>
      <c r="G110" s="145" t="s">
        <v>196</v>
      </c>
      <c r="H110" s="139" t="s">
        <v>214</v>
      </c>
      <c r="I110" s="139" t="s">
        <v>214</v>
      </c>
      <c r="J110" s="139"/>
      <c r="K110" s="139" t="s">
        <v>226</v>
      </c>
      <c r="L110" s="139"/>
      <c r="M110" s="139"/>
      <c r="N110" s="139" t="s">
        <v>226</v>
      </c>
      <c r="O110" s="139"/>
      <c r="P110" s="141"/>
      <c r="Q110" s="141">
        <v>0.94399999999999995</v>
      </c>
      <c r="R110" s="141"/>
      <c r="S110" s="141"/>
      <c r="T110" s="142">
        <v>38.299999999999997</v>
      </c>
      <c r="U110" s="143"/>
      <c r="V110" s="159">
        <f>+Q110</f>
        <v>0.94399999999999995</v>
      </c>
      <c r="W110" s="160">
        <f t="shared" si="12"/>
        <v>38.299999999999997</v>
      </c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</row>
    <row r="111" spans="1:54" s="161" customFormat="1">
      <c r="A111" s="140">
        <v>143</v>
      </c>
      <c r="B111" s="146" t="s">
        <v>119</v>
      </c>
      <c r="C111" s="139">
        <v>2002</v>
      </c>
      <c r="D111" s="146" t="s">
        <v>120</v>
      </c>
      <c r="E111" s="146" t="s">
        <v>121</v>
      </c>
      <c r="F111" s="139" t="s">
        <v>122</v>
      </c>
      <c r="G111" s="139">
        <v>2002</v>
      </c>
      <c r="H111" s="139" t="s">
        <v>123</v>
      </c>
      <c r="I111" s="139" t="s">
        <v>124</v>
      </c>
      <c r="J111" s="139"/>
      <c r="K111" s="139" t="s">
        <v>125</v>
      </c>
      <c r="L111" s="139" t="s">
        <v>126</v>
      </c>
      <c r="M111" s="139"/>
      <c r="N111" s="139"/>
      <c r="O111" s="139"/>
      <c r="P111" s="141"/>
      <c r="Q111" s="141"/>
      <c r="R111" s="141"/>
      <c r="S111" s="141"/>
      <c r="T111" s="142">
        <v>28.4</v>
      </c>
      <c r="U111" s="143"/>
      <c r="V111" s="159">
        <v>1.1000000000000001</v>
      </c>
      <c r="W111" s="160">
        <f t="shared" si="12"/>
        <v>28.4</v>
      </c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</row>
    <row r="112" spans="1:54" s="225" customFormat="1">
      <c r="A112" s="217">
        <v>174</v>
      </c>
      <c r="B112" s="219" t="s">
        <v>193</v>
      </c>
      <c r="C112" s="219">
        <v>2009</v>
      </c>
      <c r="D112" s="218" t="s">
        <v>194</v>
      </c>
      <c r="E112" s="226" t="s">
        <v>195</v>
      </c>
      <c r="F112" s="219" t="s">
        <v>122</v>
      </c>
      <c r="G112" s="227" t="s">
        <v>196</v>
      </c>
      <c r="H112" s="219" t="s">
        <v>197</v>
      </c>
      <c r="I112" s="219" t="s">
        <v>198</v>
      </c>
      <c r="J112" s="219"/>
      <c r="K112" s="219" t="s">
        <v>559</v>
      </c>
      <c r="L112" s="219"/>
      <c r="M112" s="219"/>
      <c r="N112" s="219" t="s">
        <v>199</v>
      </c>
      <c r="O112" s="219"/>
      <c r="P112" s="220"/>
      <c r="Q112" s="220">
        <v>0.86699999999999999</v>
      </c>
      <c r="R112" s="220"/>
      <c r="S112" s="220"/>
      <c r="T112" s="221">
        <v>16</v>
      </c>
      <c r="U112" s="222"/>
      <c r="V112" s="223">
        <f>+Q112</f>
        <v>0.86699999999999999</v>
      </c>
      <c r="W112" s="224">
        <f t="shared" si="12"/>
        <v>16</v>
      </c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</row>
    <row r="113" spans="1:54" s="225" customFormat="1">
      <c r="A113" s="217">
        <v>174</v>
      </c>
      <c r="B113" s="219" t="s">
        <v>193</v>
      </c>
      <c r="C113" s="219">
        <v>2009</v>
      </c>
      <c r="D113" s="218" t="s">
        <v>194</v>
      </c>
      <c r="E113" s="226" t="s">
        <v>195</v>
      </c>
      <c r="F113" s="219" t="s">
        <v>122</v>
      </c>
      <c r="G113" s="227" t="s">
        <v>196</v>
      </c>
      <c r="H113" s="219" t="s">
        <v>202</v>
      </c>
      <c r="I113" s="219" t="s">
        <v>198</v>
      </c>
      <c r="J113" s="219"/>
      <c r="K113" s="219" t="s">
        <v>203</v>
      </c>
      <c r="L113" s="219"/>
      <c r="M113" s="219"/>
      <c r="N113" s="219" t="s">
        <v>203</v>
      </c>
      <c r="O113" s="219"/>
      <c r="P113" s="220"/>
      <c r="Q113" s="220">
        <v>0.95699999999999996</v>
      </c>
      <c r="R113" s="220"/>
      <c r="S113" s="220"/>
      <c r="T113" s="221">
        <v>10.4</v>
      </c>
      <c r="U113" s="222"/>
      <c r="V113" s="223">
        <f>+Q113</f>
        <v>0.95699999999999996</v>
      </c>
      <c r="W113" s="224">
        <f t="shared" si="12"/>
        <v>10.4</v>
      </c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</row>
    <row r="114" spans="1:54" s="225" customFormat="1">
      <c r="A114" s="217">
        <v>174</v>
      </c>
      <c r="B114" s="219" t="s">
        <v>193</v>
      </c>
      <c r="C114" s="219">
        <v>2009</v>
      </c>
      <c r="D114" s="218" t="s">
        <v>194</v>
      </c>
      <c r="E114" s="226" t="s">
        <v>195</v>
      </c>
      <c r="F114" s="219" t="s">
        <v>122</v>
      </c>
      <c r="G114" s="227" t="s">
        <v>196</v>
      </c>
      <c r="H114" s="219" t="s">
        <v>202</v>
      </c>
      <c r="I114" s="219" t="s">
        <v>198</v>
      </c>
      <c r="J114" s="219"/>
      <c r="K114" s="219" t="s">
        <v>247</v>
      </c>
      <c r="L114" s="219"/>
      <c r="M114" s="219"/>
      <c r="N114" s="219" t="s">
        <v>247</v>
      </c>
      <c r="O114" s="219"/>
      <c r="P114" s="220"/>
      <c r="Q114" s="220">
        <v>0.97099999999999997</v>
      </c>
      <c r="R114" s="220"/>
      <c r="S114" s="220"/>
      <c r="T114" s="221">
        <v>5.9</v>
      </c>
      <c r="U114" s="222"/>
      <c r="V114" s="223">
        <f>+Q114</f>
        <v>0.97099999999999997</v>
      </c>
      <c r="W114" s="224">
        <f t="shared" si="12"/>
        <v>5.9</v>
      </c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</row>
    <row r="115" spans="1:54">
      <c r="A115" s="167"/>
      <c r="B115" s="55"/>
      <c r="C115" s="50"/>
      <c r="D115" s="153"/>
      <c r="E115" s="153"/>
      <c r="F115" s="57"/>
      <c r="G115" s="153"/>
      <c r="H115" s="153"/>
      <c r="I115" s="168"/>
      <c r="J115" s="58"/>
      <c r="K115" s="153"/>
      <c r="L115" s="55"/>
      <c r="M115" s="168"/>
      <c r="N115" s="153"/>
      <c r="O115" s="153"/>
      <c r="P115" s="169"/>
      <c r="Q115" s="169"/>
      <c r="R115" s="169"/>
      <c r="S115" s="169"/>
      <c r="T115" s="170"/>
      <c r="U115" s="171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</row>
    <row r="116" spans="1:54" s="103" customFormat="1">
      <c r="A116" s="95">
        <v>181</v>
      </c>
      <c r="B116" s="97" t="s">
        <v>251</v>
      </c>
      <c r="C116" s="97">
        <v>2009</v>
      </c>
      <c r="D116" s="96" t="s">
        <v>252</v>
      </c>
      <c r="E116" s="96" t="s">
        <v>253</v>
      </c>
      <c r="F116" s="104" t="s">
        <v>18</v>
      </c>
      <c r="G116" s="105" t="s">
        <v>327</v>
      </c>
      <c r="H116" s="97" t="s">
        <v>328</v>
      </c>
      <c r="I116" s="104" t="s">
        <v>329</v>
      </c>
      <c r="J116" s="105" t="s">
        <v>233</v>
      </c>
      <c r="K116" s="105" t="s">
        <v>528</v>
      </c>
      <c r="L116" s="105" t="s">
        <v>55</v>
      </c>
      <c r="M116" s="105"/>
      <c r="N116" s="105" t="s">
        <v>330</v>
      </c>
      <c r="O116" s="104"/>
      <c r="P116" s="98"/>
      <c r="Q116" s="106">
        <v>0.88962645699999998</v>
      </c>
      <c r="R116" s="106"/>
      <c r="S116" s="106"/>
      <c r="T116" s="107">
        <v>21.420087370000001</v>
      </c>
      <c r="U116" s="108"/>
      <c r="V116" s="101">
        <f t="shared" ref="V116:V134" si="14">+Q116</f>
        <v>0.88962645699999998</v>
      </c>
      <c r="W116" s="102">
        <f t="shared" ref="W116:W134" si="15">+T116</f>
        <v>21.420087370000001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</row>
    <row r="117" spans="1:54" s="103" customFormat="1">
      <c r="A117" s="95">
        <v>181</v>
      </c>
      <c r="B117" s="97" t="s">
        <v>251</v>
      </c>
      <c r="C117" s="97">
        <v>2009</v>
      </c>
      <c r="D117" s="96" t="s">
        <v>252</v>
      </c>
      <c r="E117" s="96" t="s">
        <v>253</v>
      </c>
      <c r="F117" s="104" t="s">
        <v>18</v>
      </c>
      <c r="G117" s="105" t="s">
        <v>263</v>
      </c>
      <c r="H117" s="97" t="s">
        <v>270</v>
      </c>
      <c r="I117" s="104" t="s">
        <v>20</v>
      </c>
      <c r="J117" s="105" t="s">
        <v>233</v>
      </c>
      <c r="K117" s="105" t="s">
        <v>538</v>
      </c>
      <c r="L117" s="105" t="s">
        <v>271</v>
      </c>
      <c r="M117" s="105" t="s">
        <v>272</v>
      </c>
      <c r="N117" s="105" t="s">
        <v>275</v>
      </c>
      <c r="O117" s="104"/>
      <c r="P117" s="98"/>
      <c r="Q117" s="106">
        <v>0.89980392300000001</v>
      </c>
      <c r="R117" s="106"/>
      <c r="S117" s="106"/>
      <c r="T117" s="107">
        <v>14.54</v>
      </c>
      <c r="U117" s="108"/>
      <c r="V117" s="101">
        <f t="shared" si="14"/>
        <v>0.89980392300000001</v>
      </c>
      <c r="W117" s="102">
        <f t="shared" si="15"/>
        <v>14.54</v>
      </c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</row>
    <row r="118" spans="1:54" s="103" customFormat="1">
      <c r="A118" s="95">
        <v>181</v>
      </c>
      <c r="B118" s="97" t="s">
        <v>251</v>
      </c>
      <c r="C118" s="97">
        <v>2009</v>
      </c>
      <c r="D118" s="96" t="s">
        <v>252</v>
      </c>
      <c r="E118" s="96" t="s">
        <v>253</v>
      </c>
      <c r="F118" s="104" t="s">
        <v>18</v>
      </c>
      <c r="G118" s="105" t="s">
        <v>263</v>
      </c>
      <c r="H118" s="97" t="s">
        <v>264</v>
      </c>
      <c r="I118" s="104" t="s">
        <v>103</v>
      </c>
      <c r="J118" s="105" t="s">
        <v>233</v>
      </c>
      <c r="K118" s="105" t="s">
        <v>538</v>
      </c>
      <c r="L118" s="105" t="s">
        <v>55</v>
      </c>
      <c r="M118" s="105"/>
      <c r="N118" s="105" t="s">
        <v>266</v>
      </c>
      <c r="O118" s="104"/>
      <c r="P118" s="98"/>
      <c r="Q118" s="106">
        <v>0.90398989900000004</v>
      </c>
      <c r="R118" s="106"/>
      <c r="S118" s="106"/>
      <c r="T118" s="107">
        <v>15.285122019999999</v>
      </c>
      <c r="U118" s="108"/>
      <c r="V118" s="101">
        <f t="shared" si="14"/>
        <v>0.90398989900000004</v>
      </c>
      <c r="W118" s="102">
        <f t="shared" si="15"/>
        <v>15.285122019999999</v>
      </c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</row>
    <row r="119" spans="1:54" s="103" customFormat="1">
      <c r="A119" s="95">
        <v>181</v>
      </c>
      <c r="B119" s="97" t="s">
        <v>251</v>
      </c>
      <c r="C119" s="97">
        <v>2009</v>
      </c>
      <c r="D119" s="96" t="s">
        <v>252</v>
      </c>
      <c r="E119" s="96" t="s">
        <v>253</v>
      </c>
      <c r="F119" s="96" t="s">
        <v>18</v>
      </c>
      <c r="G119" s="109" t="s">
        <v>263</v>
      </c>
      <c r="H119" s="97" t="s">
        <v>270</v>
      </c>
      <c r="I119" s="96" t="s">
        <v>20</v>
      </c>
      <c r="J119" s="105" t="s">
        <v>233</v>
      </c>
      <c r="K119" s="105" t="s">
        <v>538</v>
      </c>
      <c r="L119" s="109" t="s">
        <v>271</v>
      </c>
      <c r="M119" s="109" t="s">
        <v>272</v>
      </c>
      <c r="N119" s="109" t="s">
        <v>273</v>
      </c>
      <c r="O119" s="96"/>
      <c r="P119" s="98"/>
      <c r="Q119" s="110">
        <v>0.90572357999999997</v>
      </c>
      <c r="R119" s="110"/>
      <c r="S119" s="110"/>
      <c r="T119" s="111">
        <v>20.33339908</v>
      </c>
      <c r="U119" s="112"/>
      <c r="V119" s="101">
        <f t="shared" si="14"/>
        <v>0.90572357999999997</v>
      </c>
      <c r="W119" s="102">
        <f t="shared" si="15"/>
        <v>20.33339908</v>
      </c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</row>
    <row r="120" spans="1:54" s="103" customFormat="1">
      <c r="A120" s="95">
        <v>181</v>
      </c>
      <c r="B120" s="97" t="s">
        <v>251</v>
      </c>
      <c r="C120" s="97">
        <v>2009</v>
      </c>
      <c r="D120" s="96" t="s">
        <v>252</v>
      </c>
      <c r="E120" s="96" t="s">
        <v>253</v>
      </c>
      <c r="F120" s="96" t="s">
        <v>18</v>
      </c>
      <c r="G120" s="109" t="s">
        <v>263</v>
      </c>
      <c r="H120" s="97" t="s">
        <v>264</v>
      </c>
      <c r="I120" s="96" t="s">
        <v>103</v>
      </c>
      <c r="J120" s="105" t="s">
        <v>233</v>
      </c>
      <c r="K120" s="105" t="s">
        <v>538</v>
      </c>
      <c r="L120" s="109" t="s">
        <v>55</v>
      </c>
      <c r="M120" s="109"/>
      <c r="N120" s="109" t="s">
        <v>265</v>
      </c>
      <c r="O120" s="96"/>
      <c r="P120" s="98"/>
      <c r="Q120" s="110">
        <v>0.90993638700000001</v>
      </c>
      <c r="R120" s="110"/>
      <c r="S120" s="110"/>
      <c r="T120" s="111">
        <v>19.45744723</v>
      </c>
      <c r="U120" s="112"/>
      <c r="V120" s="101">
        <f t="shared" si="14"/>
        <v>0.90993638700000001</v>
      </c>
      <c r="W120" s="102">
        <f t="shared" si="15"/>
        <v>19.45744723</v>
      </c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</row>
    <row r="121" spans="1:54" s="103" customFormat="1">
      <c r="A121" s="95">
        <v>181</v>
      </c>
      <c r="B121" s="97" t="s">
        <v>251</v>
      </c>
      <c r="C121" s="97">
        <v>2009</v>
      </c>
      <c r="D121" s="96" t="s">
        <v>252</v>
      </c>
      <c r="E121" s="96" t="s">
        <v>253</v>
      </c>
      <c r="F121" s="104" t="s">
        <v>18</v>
      </c>
      <c r="G121" s="105" t="s">
        <v>327</v>
      </c>
      <c r="H121" s="97" t="s">
        <v>331</v>
      </c>
      <c r="I121" s="104" t="s">
        <v>329</v>
      </c>
      <c r="J121" s="105" t="s">
        <v>233</v>
      </c>
      <c r="K121" s="105" t="s">
        <v>528</v>
      </c>
      <c r="L121" s="105" t="s">
        <v>55</v>
      </c>
      <c r="M121" s="105"/>
      <c r="N121" s="105" t="s">
        <v>332</v>
      </c>
      <c r="O121" s="104"/>
      <c r="P121" s="98"/>
      <c r="Q121" s="106">
        <v>0.91048192400000005</v>
      </c>
      <c r="R121" s="106"/>
      <c r="S121" s="106"/>
      <c r="T121" s="107">
        <v>20.868941759999998</v>
      </c>
      <c r="U121" s="108"/>
      <c r="V121" s="101">
        <f t="shared" si="14"/>
        <v>0.91048192400000005</v>
      </c>
      <c r="W121" s="102">
        <f t="shared" si="15"/>
        <v>20.868941759999998</v>
      </c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</row>
    <row r="122" spans="1:54" s="103" customFormat="1">
      <c r="A122" s="95">
        <v>181</v>
      </c>
      <c r="B122" s="97" t="s">
        <v>251</v>
      </c>
      <c r="C122" s="97">
        <v>2009</v>
      </c>
      <c r="D122" s="96" t="s">
        <v>252</v>
      </c>
      <c r="E122" s="96" t="s">
        <v>253</v>
      </c>
      <c r="F122" s="104" t="s">
        <v>18</v>
      </c>
      <c r="G122" s="105" t="s">
        <v>267</v>
      </c>
      <c r="H122" s="97" t="s">
        <v>264</v>
      </c>
      <c r="I122" s="104" t="s">
        <v>103</v>
      </c>
      <c r="J122" s="105" t="s">
        <v>233</v>
      </c>
      <c r="K122" s="105" t="s">
        <v>538</v>
      </c>
      <c r="L122" s="105" t="s">
        <v>55</v>
      </c>
      <c r="M122" s="105"/>
      <c r="N122" s="105" t="s">
        <v>268</v>
      </c>
      <c r="O122" s="104"/>
      <c r="P122" s="98"/>
      <c r="Q122" s="106">
        <v>0.91426053399999996</v>
      </c>
      <c r="R122" s="106"/>
      <c r="S122" s="106"/>
      <c r="T122" s="107">
        <v>12.654509170000001</v>
      </c>
      <c r="U122" s="108"/>
      <c r="V122" s="101">
        <f t="shared" si="14"/>
        <v>0.91426053399999996</v>
      </c>
      <c r="W122" s="102">
        <f t="shared" si="15"/>
        <v>12.654509170000001</v>
      </c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</row>
    <row r="123" spans="1:54" s="103" customFormat="1">
      <c r="A123" s="95">
        <v>181</v>
      </c>
      <c r="B123" s="97" t="s">
        <v>251</v>
      </c>
      <c r="C123" s="97">
        <v>2009</v>
      </c>
      <c r="D123" s="96" t="s">
        <v>252</v>
      </c>
      <c r="E123" s="96" t="s">
        <v>253</v>
      </c>
      <c r="F123" s="104" t="s">
        <v>18</v>
      </c>
      <c r="G123" s="105" t="s">
        <v>263</v>
      </c>
      <c r="H123" s="97" t="s">
        <v>270</v>
      </c>
      <c r="I123" s="104" t="s">
        <v>20</v>
      </c>
      <c r="J123" s="105" t="s">
        <v>233</v>
      </c>
      <c r="K123" s="105" t="s">
        <v>538</v>
      </c>
      <c r="L123" s="105" t="s">
        <v>271</v>
      </c>
      <c r="M123" s="105" t="s">
        <v>272</v>
      </c>
      <c r="N123" s="105" t="s">
        <v>274</v>
      </c>
      <c r="O123" s="104"/>
      <c r="P123" s="98"/>
      <c r="Q123" s="106">
        <v>0.91620070099999995</v>
      </c>
      <c r="R123" s="106"/>
      <c r="S123" s="106"/>
      <c r="T123" s="107">
        <v>15.72</v>
      </c>
      <c r="U123" s="108"/>
      <c r="V123" s="101">
        <f t="shared" si="14"/>
        <v>0.91620070099999995</v>
      </c>
      <c r="W123" s="102">
        <f t="shared" si="15"/>
        <v>15.72</v>
      </c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</row>
    <row r="124" spans="1:54" s="103" customFormat="1">
      <c r="A124" s="95">
        <v>181</v>
      </c>
      <c r="B124" s="97" t="s">
        <v>251</v>
      </c>
      <c r="C124" s="97">
        <v>2009</v>
      </c>
      <c r="D124" s="96" t="s">
        <v>252</v>
      </c>
      <c r="E124" s="96" t="s">
        <v>253</v>
      </c>
      <c r="F124" s="96" t="s">
        <v>18</v>
      </c>
      <c r="G124" s="109"/>
      <c r="H124" s="97" t="s">
        <v>331</v>
      </c>
      <c r="I124" s="96" t="s">
        <v>329</v>
      </c>
      <c r="J124" s="105" t="s">
        <v>233</v>
      </c>
      <c r="K124" s="105" t="s">
        <v>528</v>
      </c>
      <c r="L124" s="109" t="s">
        <v>55</v>
      </c>
      <c r="M124" s="109"/>
      <c r="N124" s="109" t="s">
        <v>333</v>
      </c>
      <c r="O124" s="96"/>
      <c r="P124" s="98"/>
      <c r="Q124" s="110">
        <v>0.91637743400000005</v>
      </c>
      <c r="R124" s="110"/>
      <c r="S124" s="110"/>
      <c r="T124" s="111">
        <v>20.761653580000001</v>
      </c>
      <c r="U124" s="112"/>
      <c r="V124" s="101">
        <f t="shared" si="14"/>
        <v>0.91637743400000005</v>
      </c>
      <c r="W124" s="102">
        <f t="shared" si="15"/>
        <v>20.761653580000001</v>
      </c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</row>
    <row r="125" spans="1:54" s="103" customFormat="1">
      <c r="A125" s="95">
        <v>181</v>
      </c>
      <c r="B125" s="97" t="s">
        <v>251</v>
      </c>
      <c r="C125" s="97">
        <v>2009</v>
      </c>
      <c r="D125" s="96" t="s">
        <v>252</v>
      </c>
      <c r="E125" s="96" t="s">
        <v>253</v>
      </c>
      <c r="F125" s="104" t="s">
        <v>18</v>
      </c>
      <c r="G125" s="105"/>
      <c r="H125" s="97" t="s">
        <v>331</v>
      </c>
      <c r="I125" s="104" t="s">
        <v>329</v>
      </c>
      <c r="J125" s="105" t="s">
        <v>233</v>
      </c>
      <c r="K125" s="105" t="s">
        <v>528</v>
      </c>
      <c r="L125" s="105" t="s">
        <v>55</v>
      </c>
      <c r="M125" s="105"/>
      <c r="N125" s="105" t="s">
        <v>333</v>
      </c>
      <c r="O125" s="104"/>
      <c r="P125" s="98"/>
      <c r="Q125" s="106">
        <v>0.91637743400000005</v>
      </c>
      <c r="R125" s="106"/>
      <c r="S125" s="106"/>
      <c r="T125" s="107">
        <v>20.761653580000001</v>
      </c>
      <c r="U125" s="108"/>
      <c r="V125" s="101">
        <f t="shared" si="14"/>
        <v>0.91637743400000005</v>
      </c>
      <c r="W125" s="102">
        <f t="shared" si="15"/>
        <v>20.761653580000001</v>
      </c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</row>
    <row r="126" spans="1:54" s="103" customFormat="1">
      <c r="A126" s="95">
        <v>181</v>
      </c>
      <c r="B126" s="97" t="s">
        <v>251</v>
      </c>
      <c r="C126" s="97">
        <v>2009</v>
      </c>
      <c r="D126" s="96" t="s">
        <v>252</v>
      </c>
      <c r="E126" s="96" t="s">
        <v>253</v>
      </c>
      <c r="F126" s="104" t="s">
        <v>18</v>
      </c>
      <c r="G126" s="105" t="s">
        <v>334</v>
      </c>
      <c r="H126" s="97" t="s">
        <v>331</v>
      </c>
      <c r="I126" s="104" t="s">
        <v>329</v>
      </c>
      <c r="J126" s="105" t="s">
        <v>233</v>
      </c>
      <c r="K126" s="105" t="s">
        <v>528</v>
      </c>
      <c r="L126" s="105" t="s">
        <v>55</v>
      </c>
      <c r="M126" s="105"/>
      <c r="N126" s="105" t="s">
        <v>343</v>
      </c>
      <c r="O126" s="104"/>
      <c r="P126" s="98"/>
      <c r="Q126" s="106">
        <v>0.91809654699999999</v>
      </c>
      <c r="R126" s="106"/>
      <c r="S126" s="106"/>
      <c r="T126" s="107">
        <v>12.96693292</v>
      </c>
      <c r="U126" s="108"/>
      <c r="V126" s="101">
        <f t="shared" si="14"/>
        <v>0.91809654699999999</v>
      </c>
      <c r="W126" s="102">
        <f t="shared" si="15"/>
        <v>12.96693292</v>
      </c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</row>
    <row r="127" spans="1:54" s="103" customFormat="1">
      <c r="A127" s="95">
        <v>181</v>
      </c>
      <c r="B127" s="97" t="s">
        <v>251</v>
      </c>
      <c r="C127" s="97">
        <v>2009</v>
      </c>
      <c r="D127" s="96" t="s">
        <v>252</v>
      </c>
      <c r="E127" s="96" t="s">
        <v>253</v>
      </c>
      <c r="F127" s="104" t="s">
        <v>18</v>
      </c>
      <c r="G127" s="105" t="s">
        <v>263</v>
      </c>
      <c r="H127" s="97" t="s">
        <v>264</v>
      </c>
      <c r="I127" s="104" t="s">
        <v>103</v>
      </c>
      <c r="J127" s="105" t="s">
        <v>233</v>
      </c>
      <c r="K127" s="105" t="s">
        <v>538</v>
      </c>
      <c r="L127" s="105" t="s">
        <v>55</v>
      </c>
      <c r="M127" s="105"/>
      <c r="N127" s="105" t="s">
        <v>269</v>
      </c>
      <c r="O127" s="104"/>
      <c r="P127" s="98"/>
      <c r="Q127" s="106">
        <v>0.91831407899999995</v>
      </c>
      <c r="R127" s="106"/>
      <c r="S127" s="106"/>
      <c r="T127" s="107">
        <v>11.7334482</v>
      </c>
      <c r="U127" s="108"/>
      <c r="V127" s="101">
        <f t="shared" si="14"/>
        <v>0.91831407899999995</v>
      </c>
      <c r="W127" s="102">
        <f t="shared" si="15"/>
        <v>11.7334482</v>
      </c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</row>
    <row r="128" spans="1:54" s="103" customFormat="1">
      <c r="A128" s="95">
        <v>181</v>
      </c>
      <c r="B128" s="97" t="s">
        <v>251</v>
      </c>
      <c r="C128" s="97">
        <v>2009</v>
      </c>
      <c r="D128" s="96" t="s">
        <v>252</v>
      </c>
      <c r="E128" s="96" t="s">
        <v>253</v>
      </c>
      <c r="F128" s="104" t="s">
        <v>18</v>
      </c>
      <c r="G128" s="105" t="s">
        <v>334</v>
      </c>
      <c r="H128" s="97" t="s">
        <v>339</v>
      </c>
      <c r="I128" s="104" t="s">
        <v>329</v>
      </c>
      <c r="J128" s="105" t="s">
        <v>233</v>
      </c>
      <c r="K128" s="105" t="s">
        <v>528</v>
      </c>
      <c r="L128" s="105" t="s">
        <v>55</v>
      </c>
      <c r="M128" s="105"/>
      <c r="N128" s="105" t="s">
        <v>341</v>
      </c>
      <c r="O128" s="104"/>
      <c r="P128" s="98"/>
      <c r="Q128" s="106">
        <v>0.91865929800000001</v>
      </c>
      <c r="R128" s="106"/>
      <c r="S128" s="106"/>
      <c r="T128" s="107">
        <v>14.40871724</v>
      </c>
      <c r="U128" s="108"/>
      <c r="V128" s="101">
        <f t="shared" si="14"/>
        <v>0.91865929800000001</v>
      </c>
      <c r="W128" s="102">
        <f t="shared" si="15"/>
        <v>14.40871724</v>
      </c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</row>
    <row r="129" spans="1:54" s="103" customFormat="1">
      <c r="A129" s="95">
        <v>181</v>
      </c>
      <c r="B129" s="97" t="s">
        <v>251</v>
      </c>
      <c r="C129" s="97">
        <v>2009</v>
      </c>
      <c r="D129" s="96" t="s">
        <v>252</v>
      </c>
      <c r="E129" s="96" t="s">
        <v>253</v>
      </c>
      <c r="F129" s="104" t="s">
        <v>18</v>
      </c>
      <c r="G129" s="105" t="s">
        <v>338</v>
      </c>
      <c r="H129" s="97" t="s">
        <v>339</v>
      </c>
      <c r="I129" s="104" t="s">
        <v>329</v>
      </c>
      <c r="J129" s="105" t="s">
        <v>233</v>
      </c>
      <c r="K129" s="105" t="s">
        <v>528</v>
      </c>
      <c r="L129" s="105" t="s">
        <v>55</v>
      </c>
      <c r="M129" s="105"/>
      <c r="N129" s="105" t="s">
        <v>340</v>
      </c>
      <c r="O129" s="104"/>
      <c r="P129" s="98"/>
      <c r="Q129" s="106">
        <v>0.92372757000000005</v>
      </c>
      <c r="R129" s="106"/>
      <c r="S129" s="106"/>
      <c r="T129" s="107">
        <v>14.450005490000001</v>
      </c>
      <c r="U129" s="108"/>
      <c r="V129" s="101">
        <f t="shared" si="14"/>
        <v>0.92372757000000005</v>
      </c>
      <c r="W129" s="102">
        <f t="shared" si="15"/>
        <v>14.450005490000001</v>
      </c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</row>
    <row r="130" spans="1:54" s="103" customFormat="1">
      <c r="A130" s="95">
        <v>181</v>
      </c>
      <c r="B130" s="97" t="s">
        <v>251</v>
      </c>
      <c r="C130" s="97">
        <v>2009</v>
      </c>
      <c r="D130" s="96" t="s">
        <v>252</v>
      </c>
      <c r="E130" s="96" t="s">
        <v>253</v>
      </c>
      <c r="F130" s="104" t="s">
        <v>18</v>
      </c>
      <c r="G130" s="105" t="s">
        <v>327</v>
      </c>
      <c r="H130" s="97" t="s">
        <v>344</v>
      </c>
      <c r="I130" s="104" t="s">
        <v>329</v>
      </c>
      <c r="J130" s="105" t="s">
        <v>233</v>
      </c>
      <c r="K130" s="105" t="s">
        <v>528</v>
      </c>
      <c r="L130" s="105" t="s">
        <v>55</v>
      </c>
      <c r="M130" s="105"/>
      <c r="N130" s="105" t="s">
        <v>345</v>
      </c>
      <c r="O130" s="104"/>
      <c r="P130" s="98"/>
      <c r="Q130" s="106">
        <v>0.92401837899999995</v>
      </c>
      <c r="R130" s="106"/>
      <c r="S130" s="106"/>
      <c r="T130" s="107">
        <v>11.94059247</v>
      </c>
      <c r="U130" s="108"/>
      <c r="V130" s="101">
        <f t="shared" si="14"/>
        <v>0.92401837899999995</v>
      </c>
      <c r="W130" s="102">
        <f t="shared" si="15"/>
        <v>11.94059247</v>
      </c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</row>
    <row r="131" spans="1:54" s="103" customFormat="1">
      <c r="A131" s="95">
        <v>181</v>
      </c>
      <c r="B131" s="97" t="s">
        <v>251</v>
      </c>
      <c r="C131" s="97">
        <v>2009</v>
      </c>
      <c r="D131" s="96" t="s">
        <v>252</v>
      </c>
      <c r="E131" s="96" t="s">
        <v>253</v>
      </c>
      <c r="F131" s="104" t="s">
        <v>18</v>
      </c>
      <c r="G131" s="105" t="s">
        <v>334</v>
      </c>
      <c r="H131" s="97" t="s">
        <v>331</v>
      </c>
      <c r="I131" s="104" t="s">
        <v>329</v>
      </c>
      <c r="J131" s="105" t="s">
        <v>233</v>
      </c>
      <c r="K131" s="105" t="s">
        <v>528</v>
      </c>
      <c r="L131" s="105" t="s">
        <v>55</v>
      </c>
      <c r="M131" s="105"/>
      <c r="N131" s="105" t="s">
        <v>335</v>
      </c>
      <c r="O131" s="104"/>
      <c r="P131" s="98"/>
      <c r="Q131" s="106">
        <v>0.92572142999999996</v>
      </c>
      <c r="R131" s="106"/>
      <c r="S131" s="106"/>
      <c r="T131" s="107">
        <v>15.42006658</v>
      </c>
      <c r="U131" s="108"/>
      <c r="V131" s="101">
        <f t="shared" si="14"/>
        <v>0.92572142999999996</v>
      </c>
      <c r="W131" s="102">
        <f t="shared" si="15"/>
        <v>15.42006658</v>
      </c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</row>
    <row r="132" spans="1:54" s="103" customFormat="1">
      <c r="A132" s="95">
        <v>181</v>
      </c>
      <c r="B132" s="97" t="s">
        <v>251</v>
      </c>
      <c r="C132" s="97">
        <v>2009</v>
      </c>
      <c r="D132" s="96" t="s">
        <v>252</v>
      </c>
      <c r="E132" s="96" t="s">
        <v>253</v>
      </c>
      <c r="F132" s="104" t="s">
        <v>18</v>
      </c>
      <c r="G132" s="105" t="s">
        <v>327</v>
      </c>
      <c r="H132" s="97" t="s">
        <v>328</v>
      </c>
      <c r="I132" s="104" t="s">
        <v>329</v>
      </c>
      <c r="J132" s="105" t="s">
        <v>233</v>
      </c>
      <c r="K132" s="105" t="s">
        <v>528</v>
      </c>
      <c r="L132" s="105" t="s">
        <v>55</v>
      </c>
      <c r="M132" s="105"/>
      <c r="N132" s="105" t="s">
        <v>342</v>
      </c>
      <c r="O132" s="104"/>
      <c r="P132" s="98"/>
      <c r="Q132" s="106">
        <v>0.93163082699999999</v>
      </c>
      <c r="R132" s="106"/>
      <c r="S132" s="106"/>
      <c r="T132" s="107">
        <v>13.410836010000001</v>
      </c>
      <c r="U132" s="108"/>
      <c r="V132" s="101">
        <f t="shared" si="14"/>
        <v>0.93163082699999999</v>
      </c>
      <c r="W132" s="102">
        <f t="shared" si="15"/>
        <v>13.410836010000001</v>
      </c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</row>
    <row r="133" spans="1:54" s="103" customFormat="1">
      <c r="A133" s="95">
        <v>181</v>
      </c>
      <c r="B133" s="97" t="s">
        <v>251</v>
      </c>
      <c r="C133" s="97">
        <v>2009</v>
      </c>
      <c r="D133" s="96" t="s">
        <v>252</v>
      </c>
      <c r="E133" s="96" t="s">
        <v>253</v>
      </c>
      <c r="F133" s="104" t="s">
        <v>18</v>
      </c>
      <c r="G133" s="105" t="s">
        <v>336</v>
      </c>
      <c r="H133" s="97" t="s">
        <v>328</v>
      </c>
      <c r="I133" s="104" t="s">
        <v>329</v>
      </c>
      <c r="J133" s="105" t="s">
        <v>233</v>
      </c>
      <c r="K133" s="105" t="s">
        <v>528</v>
      </c>
      <c r="L133" s="105" t="s">
        <v>55</v>
      </c>
      <c r="M133" s="105"/>
      <c r="N133" s="105" t="s">
        <v>337</v>
      </c>
      <c r="O133" s="104"/>
      <c r="P133" s="98"/>
      <c r="Q133" s="106">
        <v>0.93836761499999999</v>
      </c>
      <c r="R133" s="106"/>
      <c r="S133" s="106"/>
      <c r="T133" s="107">
        <v>14.756580850000001</v>
      </c>
      <c r="U133" s="108"/>
      <c r="V133" s="101">
        <f t="shared" si="14"/>
        <v>0.93836761499999999</v>
      </c>
      <c r="W133" s="102">
        <f t="shared" si="15"/>
        <v>14.756580850000001</v>
      </c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</row>
    <row r="134" spans="1:54" s="103" customFormat="1">
      <c r="A134" s="95">
        <v>181</v>
      </c>
      <c r="B134" s="97" t="s">
        <v>251</v>
      </c>
      <c r="C134" s="97">
        <v>2009</v>
      </c>
      <c r="D134" s="96" t="s">
        <v>252</v>
      </c>
      <c r="E134" s="96" t="s">
        <v>253</v>
      </c>
      <c r="F134" s="104" t="s">
        <v>18</v>
      </c>
      <c r="G134" s="97"/>
      <c r="H134" s="97" t="s">
        <v>331</v>
      </c>
      <c r="I134" s="104" t="s">
        <v>329</v>
      </c>
      <c r="J134" s="105" t="s">
        <v>233</v>
      </c>
      <c r="K134" s="105" t="s">
        <v>528</v>
      </c>
      <c r="L134" s="105" t="s">
        <v>55</v>
      </c>
      <c r="M134" s="105"/>
      <c r="N134" s="105" t="s">
        <v>346</v>
      </c>
      <c r="O134" s="104"/>
      <c r="P134" s="98"/>
      <c r="Q134" s="106">
        <v>0.94840097300000004</v>
      </c>
      <c r="R134" s="106"/>
      <c r="S134" s="106"/>
      <c r="T134" s="107">
        <v>6.1830004719999998</v>
      </c>
      <c r="U134" s="108"/>
      <c r="V134" s="101">
        <f t="shared" si="14"/>
        <v>0.94840097300000004</v>
      </c>
      <c r="W134" s="102">
        <f t="shared" si="15"/>
        <v>6.1830004719999998</v>
      </c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</row>
    <row r="135" spans="1:54">
      <c r="A135" s="164"/>
      <c r="B135" s="50" t="s">
        <v>381</v>
      </c>
      <c r="C135" s="50">
        <v>2011</v>
      </c>
      <c r="D135" s="58"/>
      <c r="E135" s="58"/>
      <c r="F135" s="38" t="s">
        <v>71</v>
      </c>
      <c r="G135" s="58"/>
      <c r="H135" s="51"/>
      <c r="I135" s="42" t="s">
        <v>60</v>
      </c>
      <c r="J135" s="42" t="s">
        <v>601</v>
      </c>
      <c r="K135" s="52" t="s">
        <v>530</v>
      </c>
      <c r="L135" s="50" t="s">
        <v>529</v>
      </c>
      <c r="M135" s="58"/>
      <c r="N135" s="50"/>
      <c r="O135" s="50"/>
      <c r="P135" s="165"/>
      <c r="Q135" s="53">
        <v>0.91300000000000003</v>
      </c>
      <c r="R135" s="165"/>
      <c r="S135" s="165"/>
      <c r="T135" s="54">
        <v>19.010000000000002</v>
      </c>
      <c r="U135" s="166"/>
      <c r="V135" s="162">
        <f t="shared" ref="V135:V139" si="16">+Q135</f>
        <v>0.91300000000000003</v>
      </c>
      <c r="W135" s="163">
        <f t="shared" ref="W135:W147" si="17">+T135</f>
        <v>19.010000000000002</v>
      </c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</row>
    <row r="136" spans="1:54">
      <c r="A136" s="164"/>
      <c r="B136" s="50" t="s">
        <v>381</v>
      </c>
      <c r="C136" s="50">
        <v>2011</v>
      </c>
      <c r="D136" s="58"/>
      <c r="E136" s="58"/>
      <c r="F136" s="38" t="s">
        <v>71</v>
      </c>
      <c r="G136" s="58"/>
      <c r="H136" s="51"/>
      <c r="I136" s="42" t="s">
        <v>60</v>
      </c>
      <c r="J136" s="42" t="s">
        <v>601</v>
      </c>
      <c r="K136" s="52" t="s">
        <v>530</v>
      </c>
      <c r="L136" s="50" t="s">
        <v>367</v>
      </c>
      <c r="M136" s="58"/>
      <c r="N136" s="50"/>
      <c r="O136" s="50"/>
      <c r="P136" s="165"/>
      <c r="Q136" s="53">
        <v>0.88500000000000001</v>
      </c>
      <c r="R136" s="165"/>
      <c r="S136" s="165"/>
      <c r="T136" s="54">
        <v>24.2</v>
      </c>
      <c r="U136" s="166"/>
      <c r="V136" s="162">
        <f t="shared" si="16"/>
        <v>0.88500000000000001</v>
      </c>
      <c r="W136" s="163">
        <f t="shared" si="17"/>
        <v>24.2</v>
      </c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</row>
    <row r="137" spans="1:54" s="103" customFormat="1">
      <c r="A137" s="95">
        <v>181</v>
      </c>
      <c r="B137" s="97" t="s">
        <v>251</v>
      </c>
      <c r="C137" s="97">
        <v>2009</v>
      </c>
      <c r="D137" s="96" t="s">
        <v>252</v>
      </c>
      <c r="E137" s="96" t="s">
        <v>253</v>
      </c>
      <c r="F137" s="104" t="s">
        <v>18</v>
      </c>
      <c r="G137" s="105" t="s">
        <v>254</v>
      </c>
      <c r="H137" s="97" t="s">
        <v>255</v>
      </c>
      <c r="I137" s="104" t="s">
        <v>256</v>
      </c>
      <c r="J137" s="104" t="s">
        <v>605</v>
      </c>
      <c r="K137" s="105" t="s">
        <v>531</v>
      </c>
      <c r="L137" s="105" t="s">
        <v>257</v>
      </c>
      <c r="M137" s="105"/>
      <c r="N137" s="105" t="s">
        <v>258</v>
      </c>
      <c r="O137" s="104"/>
      <c r="P137" s="98"/>
      <c r="Q137" s="106">
        <v>0.93600000000000005</v>
      </c>
      <c r="R137" s="106"/>
      <c r="S137" s="106"/>
      <c r="T137" s="107">
        <v>10.016838290000001</v>
      </c>
      <c r="U137" s="108"/>
      <c r="V137" s="101">
        <f t="shared" si="16"/>
        <v>0.93600000000000005</v>
      </c>
      <c r="W137" s="102">
        <f t="shared" si="17"/>
        <v>10.016838290000001</v>
      </c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</row>
    <row r="138" spans="1:54" s="103" customFormat="1">
      <c r="A138" s="95">
        <v>181</v>
      </c>
      <c r="B138" s="97" t="s">
        <v>251</v>
      </c>
      <c r="C138" s="97">
        <v>2009</v>
      </c>
      <c r="D138" s="96" t="s">
        <v>252</v>
      </c>
      <c r="E138" s="96" t="s">
        <v>253</v>
      </c>
      <c r="F138" s="104" t="s">
        <v>18</v>
      </c>
      <c r="G138" s="105" t="s">
        <v>259</v>
      </c>
      <c r="H138" s="97" t="s">
        <v>260</v>
      </c>
      <c r="I138" s="104" t="s">
        <v>256</v>
      </c>
      <c r="J138" s="104" t="s">
        <v>605</v>
      </c>
      <c r="K138" s="105" t="s">
        <v>532</v>
      </c>
      <c r="L138" s="105" t="s">
        <v>261</v>
      </c>
      <c r="M138" s="105"/>
      <c r="N138" s="105" t="s">
        <v>262</v>
      </c>
      <c r="O138" s="104"/>
      <c r="P138" s="98"/>
      <c r="Q138" s="106">
        <v>0.95299999999999996</v>
      </c>
      <c r="R138" s="106"/>
      <c r="S138" s="106"/>
      <c r="T138" s="107">
        <v>10.12289606</v>
      </c>
      <c r="U138" s="108"/>
      <c r="V138" s="101">
        <f t="shared" si="16"/>
        <v>0.95299999999999996</v>
      </c>
      <c r="W138" s="102">
        <f t="shared" si="17"/>
        <v>10.12289606</v>
      </c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</row>
    <row r="139" spans="1:54">
      <c r="A139" s="37">
        <v>181</v>
      </c>
      <c r="B139" s="38" t="s">
        <v>251</v>
      </c>
      <c r="C139" s="38">
        <v>2009</v>
      </c>
      <c r="D139" s="43" t="s">
        <v>252</v>
      </c>
      <c r="E139" s="43" t="s">
        <v>253</v>
      </c>
      <c r="F139" s="42" t="s">
        <v>18</v>
      </c>
      <c r="G139" s="47" t="s">
        <v>254</v>
      </c>
      <c r="H139" s="38" t="s">
        <v>255</v>
      </c>
      <c r="I139" s="42" t="s">
        <v>256</v>
      </c>
      <c r="J139" s="42" t="s">
        <v>602</v>
      </c>
      <c r="K139" s="47" t="s">
        <v>533</v>
      </c>
      <c r="L139" s="47" t="s">
        <v>276</v>
      </c>
      <c r="M139" s="47"/>
      <c r="N139" s="47" t="s">
        <v>277</v>
      </c>
      <c r="O139" s="42"/>
      <c r="P139" s="39"/>
      <c r="Q139" s="48">
        <v>0.94199999999999995</v>
      </c>
      <c r="R139" s="48"/>
      <c r="S139" s="48"/>
      <c r="T139" s="49">
        <v>11.462904050000001</v>
      </c>
      <c r="U139" s="27"/>
      <c r="V139" s="162">
        <f t="shared" si="16"/>
        <v>0.94199999999999995</v>
      </c>
      <c r="W139" s="163">
        <f t="shared" si="17"/>
        <v>11.462904050000001</v>
      </c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</row>
    <row r="140" spans="1:54">
      <c r="A140" s="37"/>
      <c r="B140" s="38"/>
      <c r="C140" s="38"/>
      <c r="D140" s="43"/>
      <c r="E140" s="43"/>
      <c r="F140" s="42"/>
      <c r="G140" s="47"/>
      <c r="H140" s="38"/>
      <c r="I140" s="42"/>
      <c r="J140" s="42"/>
      <c r="K140" s="47"/>
      <c r="L140" s="47"/>
      <c r="M140" s="47"/>
      <c r="N140" s="47"/>
      <c r="O140" s="42"/>
      <c r="P140" s="39"/>
      <c r="Q140" s="48"/>
      <c r="R140" s="48"/>
      <c r="S140" s="48"/>
      <c r="T140" s="49"/>
      <c r="U140" s="27"/>
      <c r="V140" s="162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</row>
    <row r="141" spans="1:54" s="225" customFormat="1">
      <c r="A141" s="217">
        <v>143</v>
      </c>
      <c r="B141" s="218" t="s">
        <v>119</v>
      </c>
      <c r="C141" s="219">
        <v>2002</v>
      </c>
      <c r="D141" s="218" t="s">
        <v>120</v>
      </c>
      <c r="E141" s="218" t="s">
        <v>121</v>
      </c>
      <c r="F141" s="219" t="s">
        <v>122</v>
      </c>
      <c r="G141" s="219">
        <v>2002</v>
      </c>
      <c r="H141" s="219" t="s">
        <v>127</v>
      </c>
      <c r="I141" s="219" t="s">
        <v>20</v>
      </c>
      <c r="J141" s="219"/>
      <c r="K141" s="219" t="s">
        <v>55</v>
      </c>
      <c r="L141" s="219" t="s">
        <v>126</v>
      </c>
      <c r="M141" s="219"/>
      <c r="N141" s="219"/>
      <c r="O141" s="219"/>
      <c r="P141" s="220"/>
      <c r="Q141" s="220"/>
      <c r="R141" s="220"/>
      <c r="S141" s="220"/>
      <c r="T141" s="221">
        <v>33.5</v>
      </c>
      <c r="U141" s="222"/>
      <c r="V141" s="223"/>
      <c r="W141" s="224">
        <f t="shared" si="17"/>
        <v>33.5</v>
      </c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</row>
    <row r="142" spans="1:54" s="225" customFormat="1">
      <c r="A142" s="217">
        <v>174</v>
      </c>
      <c r="B142" s="219" t="s">
        <v>193</v>
      </c>
      <c r="C142" s="219">
        <v>2009</v>
      </c>
      <c r="D142" s="218" t="s">
        <v>194</v>
      </c>
      <c r="E142" s="226" t="s">
        <v>195</v>
      </c>
      <c r="F142" s="219" t="s">
        <v>122</v>
      </c>
      <c r="G142" s="227" t="s">
        <v>196</v>
      </c>
      <c r="H142" s="219" t="s">
        <v>212</v>
      </c>
      <c r="I142" s="219" t="s">
        <v>103</v>
      </c>
      <c r="J142" s="218"/>
      <c r="K142" s="219" t="s">
        <v>233</v>
      </c>
      <c r="L142" s="219"/>
      <c r="M142" s="219"/>
      <c r="N142" s="219" t="s">
        <v>233</v>
      </c>
      <c r="O142" s="219"/>
      <c r="P142" s="220"/>
      <c r="Q142" s="220">
        <v>0.92</v>
      </c>
      <c r="R142" s="220"/>
      <c r="S142" s="220"/>
      <c r="T142" s="221">
        <v>27.7</v>
      </c>
      <c r="U142" s="222"/>
      <c r="V142" s="223">
        <f>+Q142</f>
        <v>0.92</v>
      </c>
      <c r="W142" s="224">
        <f t="shared" si="17"/>
        <v>27.7</v>
      </c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</row>
    <row r="143" spans="1:54" s="225" customFormat="1">
      <c r="A143" s="217">
        <v>174</v>
      </c>
      <c r="B143" s="219" t="s">
        <v>193</v>
      </c>
      <c r="C143" s="219">
        <v>2009</v>
      </c>
      <c r="D143" s="218" t="s">
        <v>194</v>
      </c>
      <c r="E143" s="226" t="s">
        <v>195</v>
      </c>
      <c r="F143" s="219" t="s">
        <v>122</v>
      </c>
      <c r="G143" s="227" t="s">
        <v>196</v>
      </c>
      <c r="H143" s="219" t="s">
        <v>212</v>
      </c>
      <c r="I143" s="219" t="s">
        <v>103</v>
      </c>
      <c r="J143" s="219" t="s">
        <v>225</v>
      </c>
      <c r="K143" s="219" t="s">
        <v>225</v>
      </c>
      <c r="L143" s="219"/>
      <c r="M143" s="219"/>
      <c r="N143" s="219" t="s">
        <v>225</v>
      </c>
      <c r="O143" s="219"/>
      <c r="P143" s="220"/>
      <c r="Q143" s="220">
        <v>0.92</v>
      </c>
      <c r="R143" s="220"/>
      <c r="S143" s="220"/>
      <c r="T143" s="221">
        <v>18.100000000000001</v>
      </c>
      <c r="U143" s="222"/>
      <c r="V143" s="223">
        <f>+Q143</f>
        <v>0.92</v>
      </c>
      <c r="W143" s="224">
        <f t="shared" si="17"/>
        <v>18.100000000000001</v>
      </c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</row>
    <row r="144" spans="1:54" s="225" customFormat="1">
      <c r="A144" s="217">
        <v>143</v>
      </c>
      <c r="B144" s="218" t="s">
        <v>119</v>
      </c>
      <c r="C144" s="219">
        <v>2002</v>
      </c>
      <c r="D144" s="218" t="s">
        <v>120</v>
      </c>
      <c r="E144" s="218" t="s">
        <v>121</v>
      </c>
      <c r="F144" s="219" t="s">
        <v>122</v>
      </c>
      <c r="G144" s="219">
        <v>2002</v>
      </c>
      <c r="H144" s="219" t="s">
        <v>128</v>
      </c>
      <c r="I144" s="219" t="s">
        <v>20</v>
      </c>
      <c r="J144" s="219" t="s">
        <v>537</v>
      </c>
      <c r="K144" s="219" t="s">
        <v>537</v>
      </c>
      <c r="L144" s="219" t="s">
        <v>126</v>
      </c>
      <c r="M144" s="219"/>
      <c r="N144" s="219"/>
      <c r="O144" s="219"/>
      <c r="P144" s="220"/>
      <c r="Q144" s="220"/>
      <c r="R144" s="220"/>
      <c r="S144" s="220"/>
      <c r="T144" s="221">
        <v>11.2</v>
      </c>
      <c r="U144" s="222"/>
      <c r="V144" s="223"/>
      <c r="W144" s="224">
        <f t="shared" si="17"/>
        <v>11.2</v>
      </c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</row>
    <row r="145" spans="1:54" s="225" customFormat="1">
      <c r="A145" s="217">
        <v>174</v>
      </c>
      <c r="B145" s="219" t="s">
        <v>193</v>
      </c>
      <c r="C145" s="219">
        <v>2009</v>
      </c>
      <c r="D145" s="218" t="s">
        <v>194</v>
      </c>
      <c r="E145" s="226" t="s">
        <v>195</v>
      </c>
      <c r="F145" s="219" t="s">
        <v>122</v>
      </c>
      <c r="G145" s="227" t="s">
        <v>196</v>
      </c>
      <c r="H145" s="219" t="s">
        <v>212</v>
      </c>
      <c r="I145" s="219" t="s">
        <v>103</v>
      </c>
      <c r="J145" s="219" t="s">
        <v>603</v>
      </c>
      <c r="K145" s="219" t="s">
        <v>213</v>
      </c>
      <c r="L145" s="219"/>
      <c r="M145" s="219"/>
      <c r="N145" s="219" t="s">
        <v>213</v>
      </c>
      <c r="O145" s="219"/>
      <c r="P145" s="220"/>
      <c r="Q145" s="220">
        <v>0.90600000000000003</v>
      </c>
      <c r="R145" s="220"/>
      <c r="S145" s="220"/>
      <c r="T145" s="221">
        <v>42.9</v>
      </c>
      <c r="U145" s="222"/>
      <c r="V145" s="223">
        <f>+Q145</f>
        <v>0.90600000000000003</v>
      </c>
      <c r="W145" s="224">
        <f t="shared" si="17"/>
        <v>42.9</v>
      </c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</row>
    <row r="146" spans="1:54" s="225" customFormat="1">
      <c r="A146" s="228"/>
      <c r="B146" s="229" t="s">
        <v>384</v>
      </c>
      <c r="C146" s="230">
        <v>1996</v>
      </c>
      <c r="D146" s="231"/>
      <c r="E146" s="231"/>
      <c r="F146" s="232" t="s">
        <v>122</v>
      </c>
      <c r="G146" s="231"/>
      <c r="H146" s="230"/>
      <c r="I146" s="231"/>
      <c r="J146" s="231"/>
      <c r="K146" s="230"/>
      <c r="L146" s="229" t="s">
        <v>379</v>
      </c>
      <c r="M146" s="231"/>
      <c r="N146" s="229"/>
      <c r="O146" s="231"/>
      <c r="P146" s="233"/>
      <c r="Q146" s="234">
        <v>0.96099999999999997</v>
      </c>
      <c r="R146" s="233"/>
      <c r="S146" s="233"/>
      <c r="T146" s="235">
        <v>5.93</v>
      </c>
      <c r="U146" s="223"/>
      <c r="V146" s="223">
        <f>+Q146</f>
        <v>0.96099999999999997</v>
      </c>
      <c r="W146" s="224">
        <f t="shared" si="17"/>
        <v>5.93</v>
      </c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</row>
    <row r="147" spans="1:54" s="225" customFormat="1">
      <c r="A147" s="228"/>
      <c r="B147" s="229" t="s">
        <v>384</v>
      </c>
      <c r="C147" s="230">
        <v>1996</v>
      </c>
      <c r="D147" s="231"/>
      <c r="E147" s="231"/>
      <c r="F147" s="232" t="s">
        <v>122</v>
      </c>
      <c r="G147" s="231"/>
      <c r="H147" s="230"/>
      <c r="I147" s="231"/>
      <c r="J147" s="231"/>
      <c r="K147" s="230" t="s">
        <v>534</v>
      </c>
      <c r="L147" s="229" t="s">
        <v>380</v>
      </c>
      <c r="M147" s="231"/>
      <c r="N147" s="229"/>
      <c r="O147" s="231"/>
      <c r="P147" s="233"/>
      <c r="Q147" s="234">
        <v>0.96</v>
      </c>
      <c r="R147" s="233"/>
      <c r="S147" s="233"/>
      <c r="T147" s="235">
        <v>30.4</v>
      </c>
      <c r="U147" s="223"/>
      <c r="V147" s="223">
        <f>+Q147</f>
        <v>0.96</v>
      </c>
      <c r="W147" s="224">
        <f t="shared" si="17"/>
        <v>30.4</v>
      </c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</row>
    <row r="148" spans="1:54">
      <c r="A148" s="164"/>
      <c r="B148" s="50"/>
      <c r="C148" s="50"/>
      <c r="D148" s="58"/>
      <c r="E148" s="58"/>
      <c r="F148" s="38"/>
      <c r="G148" s="58"/>
      <c r="H148" s="51"/>
      <c r="I148" s="42"/>
      <c r="J148" s="42"/>
      <c r="K148" s="52"/>
      <c r="L148" s="50"/>
      <c r="M148" s="58"/>
      <c r="N148" s="50"/>
      <c r="O148" s="50"/>
      <c r="P148" s="165"/>
      <c r="Q148" s="53"/>
      <c r="R148" s="165"/>
      <c r="S148" s="165"/>
      <c r="T148" s="54"/>
      <c r="U148" s="166"/>
      <c r="V148" s="162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</row>
    <row r="149" spans="1:54" s="103" customFormat="1">
      <c r="A149" s="95">
        <v>181</v>
      </c>
      <c r="B149" s="97" t="s">
        <v>251</v>
      </c>
      <c r="C149" s="97">
        <v>2009</v>
      </c>
      <c r="D149" s="96" t="s">
        <v>252</v>
      </c>
      <c r="E149" s="96" t="s">
        <v>253</v>
      </c>
      <c r="F149" s="104" t="s">
        <v>18</v>
      </c>
      <c r="G149" s="105" t="s">
        <v>259</v>
      </c>
      <c r="H149" s="97" t="s">
        <v>260</v>
      </c>
      <c r="I149" s="104" t="s">
        <v>256</v>
      </c>
      <c r="J149" s="97" t="s">
        <v>604</v>
      </c>
      <c r="K149" s="105" t="s">
        <v>536</v>
      </c>
      <c r="L149" s="105" t="s">
        <v>348</v>
      </c>
      <c r="M149" s="105"/>
      <c r="N149" s="105" t="s">
        <v>355</v>
      </c>
      <c r="O149" s="104"/>
      <c r="P149" s="98"/>
      <c r="Q149" s="106">
        <v>0.96199999999999997</v>
      </c>
      <c r="R149" s="106"/>
      <c r="S149" s="106"/>
      <c r="T149" s="107">
        <v>3.6249260489999999</v>
      </c>
      <c r="U149" s="108"/>
      <c r="V149" s="101">
        <f>+Q149</f>
        <v>0.96199999999999997</v>
      </c>
      <c r="W149" s="102">
        <f>+T149</f>
        <v>3.6249260489999999</v>
      </c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</row>
    <row r="150" spans="1:54" s="103" customFormat="1">
      <c r="A150" s="95">
        <v>181</v>
      </c>
      <c r="B150" s="97" t="s">
        <v>251</v>
      </c>
      <c r="C150" s="97">
        <v>2009</v>
      </c>
      <c r="D150" s="96" t="s">
        <v>252</v>
      </c>
      <c r="E150" s="96" t="s">
        <v>253</v>
      </c>
      <c r="F150" s="104" t="s">
        <v>18</v>
      </c>
      <c r="G150" s="105" t="s">
        <v>259</v>
      </c>
      <c r="H150" s="97" t="s">
        <v>347</v>
      </c>
      <c r="I150" s="104" t="s">
        <v>256</v>
      </c>
      <c r="J150" s="97" t="s">
        <v>604</v>
      </c>
      <c r="K150" s="105" t="s">
        <v>536</v>
      </c>
      <c r="L150" s="105" t="s">
        <v>348</v>
      </c>
      <c r="M150" s="105"/>
      <c r="N150" s="105" t="s">
        <v>354</v>
      </c>
      <c r="O150" s="104"/>
      <c r="P150" s="98"/>
      <c r="Q150" s="106">
        <v>0.94799999999999995</v>
      </c>
      <c r="R150" s="106"/>
      <c r="S150" s="106"/>
      <c r="T150" s="107">
        <v>5.3425706970000002</v>
      </c>
      <c r="U150" s="108"/>
      <c r="V150" s="101">
        <f>+Q150</f>
        <v>0.94799999999999995</v>
      </c>
      <c r="W150" s="102">
        <f>+T150</f>
        <v>5.3425706970000002</v>
      </c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</row>
    <row r="151" spans="1:54" s="103" customFormat="1">
      <c r="A151" s="95">
        <v>181</v>
      </c>
      <c r="B151" s="97" t="s">
        <v>251</v>
      </c>
      <c r="C151" s="97">
        <v>2009</v>
      </c>
      <c r="D151" s="96" t="s">
        <v>252</v>
      </c>
      <c r="E151" s="96" t="s">
        <v>253</v>
      </c>
      <c r="F151" s="104" t="s">
        <v>18</v>
      </c>
      <c r="G151" s="105" t="s">
        <v>259</v>
      </c>
      <c r="H151" s="97" t="s">
        <v>350</v>
      </c>
      <c r="I151" s="104" t="s">
        <v>256</v>
      </c>
      <c r="J151" s="97" t="s">
        <v>604</v>
      </c>
      <c r="K151" s="105" t="s">
        <v>536</v>
      </c>
      <c r="L151" s="105" t="s">
        <v>348</v>
      </c>
      <c r="M151" s="105"/>
      <c r="N151" s="105" t="s">
        <v>351</v>
      </c>
      <c r="O151" s="104"/>
      <c r="P151" s="98"/>
      <c r="Q151" s="106">
        <v>0.95</v>
      </c>
      <c r="R151" s="106"/>
      <c r="S151" s="106"/>
      <c r="T151" s="107">
        <v>11.803530370000001</v>
      </c>
      <c r="U151" s="108"/>
      <c r="V151" s="101">
        <f>+Q151</f>
        <v>0.95</v>
      </c>
      <c r="W151" s="102">
        <f>+T151</f>
        <v>11.803530370000001</v>
      </c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</row>
    <row r="152" spans="1:54" s="103" customFormat="1">
      <c r="A152" s="95">
        <v>181</v>
      </c>
      <c r="B152" s="97" t="s">
        <v>251</v>
      </c>
      <c r="C152" s="97">
        <v>2009</v>
      </c>
      <c r="D152" s="96" t="s">
        <v>252</v>
      </c>
      <c r="E152" s="96" t="s">
        <v>253</v>
      </c>
      <c r="F152" s="104" t="s">
        <v>18</v>
      </c>
      <c r="G152" s="105" t="s">
        <v>259</v>
      </c>
      <c r="H152" s="97" t="s">
        <v>347</v>
      </c>
      <c r="I152" s="104" t="s">
        <v>256</v>
      </c>
      <c r="J152" s="97" t="s">
        <v>604</v>
      </c>
      <c r="K152" s="105" t="s">
        <v>536</v>
      </c>
      <c r="L152" s="105" t="s">
        <v>348</v>
      </c>
      <c r="M152" s="105"/>
      <c r="N152" s="105" t="s">
        <v>349</v>
      </c>
      <c r="O152" s="104"/>
      <c r="P152" s="98"/>
      <c r="Q152" s="106">
        <v>0.93300000000000005</v>
      </c>
      <c r="R152" s="106"/>
      <c r="S152" s="106"/>
      <c r="T152" s="107">
        <v>18.784422769999999</v>
      </c>
      <c r="U152" s="108"/>
      <c r="V152" s="101">
        <f>+Q152</f>
        <v>0.93300000000000005</v>
      </c>
      <c r="W152" s="102">
        <f>+T152</f>
        <v>18.784422769999999</v>
      </c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</row>
    <row r="153" spans="1:54">
      <c r="A153" s="164"/>
      <c r="B153" s="50"/>
      <c r="C153" s="50"/>
      <c r="D153" s="58"/>
      <c r="E153" s="58"/>
      <c r="F153" s="38"/>
      <c r="G153" s="58"/>
      <c r="H153" s="51"/>
      <c r="I153" s="42"/>
      <c r="J153" s="42"/>
      <c r="K153" s="52"/>
      <c r="L153" s="50"/>
      <c r="M153" s="58"/>
      <c r="N153" s="50"/>
      <c r="O153" s="50"/>
      <c r="P153" s="165"/>
      <c r="Q153" s="53"/>
      <c r="R153" s="165"/>
      <c r="S153" s="165"/>
      <c r="T153" s="54"/>
      <c r="U153" s="166"/>
      <c r="V153" s="162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</row>
    <row r="154" spans="1:54">
      <c r="A154" s="37">
        <v>121</v>
      </c>
      <c r="B154" s="181" t="s">
        <v>98</v>
      </c>
      <c r="C154" s="181">
        <v>2002</v>
      </c>
      <c r="D154" s="181" t="s">
        <v>99</v>
      </c>
      <c r="E154" s="181" t="s">
        <v>100</v>
      </c>
      <c r="F154" s="38" t="s">
        <v>101</v>
      </c>
      <c r="G154" s="38">
        <v>2002</v>
      </c>
      <c r="H154" s="38" t="s">
        <v>107</v>
      </c>
      <c r="I154" s="38" t="s">
        <v>391</v>
      </c>
      <c r="J154" s="38" t="s">
        <v>600</v>
      </c>
      <c r="K154" s="38" t="s">
        <v>589</v>
      </c>
      <c r="L154" s="41" t="s">
        <v>108</v>
      </c>
      <c r="M154" s="38" t="s">
        <v>109</v>
      </c>
      <c r="N154" s="38" t="s">
        <v>110</v>
      </c>
      <c r="O154" s="38"/>
      <c r="P154" s="39"/>
      <c r="Q154" s="39"/>
      <c r="R154" s="39"/>
      <c r="S154" s="39"/>
      <c r="T154" s="40">
        <v>15.1</v>
      </c>
      <c r="U154" s="26"/>
      <c r="V154" s="162"/>
      <c r="W154" s="163">
        <f>+T154</f>
        <v>15.1</v>
      </c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</row>
    <row r="155" spans="1:54">
      <c r="A155" s="37">
        <v>121</v>
      </c>
      <c r="B155" s="181" t="s">
        <v>98</v>
      </c>
      <c r="C155" s="181">
        <v>2002</v>
      </c>
      <c r="D155" s="181" t="s">
        <v>99</v>
      </c>
      <c r="E155" s="181" t="s">
        <v>100</v>
      </c>
      <c r="F155" s="38" t="s">
        <v>101</v>
      </c>
      <c r="G155" s="38">
        <v>2002</v>
      </c>
      <c r="H155" s="38" t="s">
        <v>111</v>
      </c>
      <c r="I155" s="38" t="s">
        <v>103</v>
      </c>
      <c r="J155" s="38" t="s">
        <v>600</v>
      </c>
      <c r="K155" s="38" t="s">
        <v>560</v>
      </c>
      <c r="L155" s="41" t="s">
        <v>112</v>
      </c>
      <c r="M155" s="38" t="s">
        <v>113</v>
      </c>
      <c r="N155" s="38" t="s">
        <v>114</v>
      </c>
      <c r="O155" s="38"/>
      <c r="P155" s="39"/>
      <c r="Q155" s="39"/>
      <c r="R155" s="39"/>
      <c r="S155" s="39"/>
      <c r="T155" s="40">
        <v>6.6</v>
      </c>
      <c r="U155" s="26"/>
      <c r="V155" s="162"/>
      <c r="W155" s="163">
        <f>+T155</f>
        <v>6.6</v>
      </c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</row>
    <row r="156" spans="1:54">
      <c r="A156" s="37">
        <v>121</v>
      </c>
      <c r="B156" s="181" t="s">
        <v>98</v>
      </c>
      <c r="C156" s="181">
        <v>2002</v>
      </c>
      <c r="D156" s="181" t="s">
        <v>99</v>
      </c>
      <c r="E156" s="181" t="s">
        <v>100</v>
      </c>
      <c r="F156" s="38" t="s">
        <v>101</v>
      </c>
      <c r="G156" s="38">
        <v>2002</v>
      </c>
      <c r="H156" s="38" t="s">
        <v>102</v>
      </c>
      <c r="I156" s="38" t="s">
        <v>103</v>
      </c>
      <c r="J156" s="38" t="s">
        <v>600</v>
      </c>
      <c r="K156" s="38" t="s">
        <v>560</v>
      </c>
      <c r="L156" s="38" t="s">
        <v>104</v>
      </c>
      <c r="M156" s="38" t="s">
        <v>105</v>
      </c>
      <c r="N156" s="38" t="s">
        <v>106</v>
      </c>
      <c r="O156" s="38"/>
      <c r="P156" s="39"/>
      <c r="Q156" s="39"/>
      <c r="R156" s="39"/>
      <c r="S156" s="39"/>
      <c r="T156" s="40">
        <v>11.3</v>
      </c>
      <c r="U156" s="26"/>
      <c r="V156" s="162"/>
      <c r="W156" s="163">
        <f>+T156</f>
        <v>11.3</v>
      </c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</row>
    <row r="157" spans="1:54">
      <c r="A157" s="37">
        <v>121</v>
      </c>
      <c r="B157" s="181" t="s">
        <v>98</v>
      </c>
      <c r="C157" s="181">
        <v>2002</v>
      </c>
      <c r="D157" s="181" t="s">
        <v>99</v>
      </c>
      <c r="E157" s="181" t="s">
        <v>100</v>
      </c>
      <c r="F157" s="38" t="s">
        <v>101</v>
      </c>
      <c r="G157" s="38">
        <v>2002</v>
      </c>
      <c r="H157" s="38" t="s">
        <v>115</v>
      </c>
      <c r="I157" s="38" t="s">
        <v>103</v>
      </c>
      <c r="J157" s="38" t="s">
        <v>600</v>
      </c>
      <c r="K157" s="38" t="s">
        <v>561</v>
      </c>
      <c r="L157" s="38" t="s">
        <v>116</v>
      </c>
      <c r="M157" s="38" t="s">
        <v>117</v>
      </c>
      <c r="N157" s="38" t="s">
        <v>118</v>
      </c>
      <c r="O157" s="38"/>
      <c r="P157" s="39"/>
      <c r="Q157" s="39"/>
      <c r="R157" s="39"/>
      <c r="S157" s="39"/>
      <c r="T157" s="40">
        <v>15.8</v>
      </c>
      <c r="U157" s="26"/>
      <c r="V157" s="162"/>
      <c r="W157" s="163">
        <f>+T157</f>
        <v>15.8</v>
      </c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</row>
    <row r="158" spans="1:54">
      <c r="A158" s="37"/>
      <c r="B158" s="181"/>
      <c r="C158" s="181"/>
      <c r="D158" s="181"/>
      <c r="E158" s="18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  <c r="Q158" s="39"/>
      <c r="R158" s="39"/>
      <c r="S158" s="39"/>
      <c r="T158" s="40"/>
      <c r="U158" s="26"/>
      <c r="V158" s="162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</row>
    <row r="159" spans="1:54" s="103" customFormat="1">
      <c r="A159" s="113"/>
      <c r="B159" s="114" t="s">
        <v>382</v>
      </c>
      <c r="C159" s="114">
        <v>1996</v>
      </c>
      <c r="D159" s="115"/>
      <c r="E159" s="115"/>
      <c r="F159" s="104" t="s">
        <v>18</v>
      </c>
      <c r="G159" s="115"/>
      <c r="H159" s="114"/>
      <c r="I159" s="104" t="s">
        <v>60</v>
      </c>
      <c r="J159" s="97" t="s">
        <v>606</v>
      </c>
      <c r="K159" s="97" t="s">
        <v>47</v>
      </c>
      <c r="L159" s="122" t="s">
        <v>374</v>
      </c>
      <c r="M159" s="115"/>
      <c r="N159" s="122"/>
      <c r="O159" s="114"/>
      <c r="P159" s="117"/>
      <c r="Q159" s="149">
        <v>0.84740000000000004</v>
      </c>
      <c r="R159" s="117"/>
      <c r="S159" s="149">
        <v>11.8</v>
      </c>
      <c r="T159" s="150"/>
      <c r="U159" s="120"/>
      <c r="V159" s="101">
        <f t="shared" ref="V159:V173" si="18">+Q159</f>
        <v>0.84740000000000004</v>
      </c>
      <c r="W159" s="102">
        <f>+S159</f>
        <v>11.8</v>
      </c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</row>
    <row r="160" spans="1:54" s="103" customFormat="1">
      <c r="A160" s="113"/>
      <c r="B160" s="114" t="s">
        <v>382</v>
      </c>
      <c r="C160" s="114">
        <v>1996</v>
      </c>
      <c r="D160" s="115"/>
      <c r="E160" s="115"/>
      <c r="F160" s="104" t="s">
        <v>18</v>
      </c>
      <c r="G160" s="115"/>
      <c r="H160" s="114"/>
      <c r="I160" s="104" t="s">
        <v>60</v>
      </c>
      <c r="J160" s="97" t="s">
        <v>606</v>
      </c>
      <c r="K160" s="97" t="s">
        <v>47</v>
      </c>
      <c r="L160" s="122" t="s">
        <v>374</v>
      </c>
      <c r="M160" s="115"/>
      <c r="N160" s="122"/>
      <c r="O160" s="114"/>
      <c r="P160" s="117"/>
      <c r="Q160" s="149">
        <v>0.8528</v>
      </c>
      <c r="R160" s="117"/>
      <c r="S160" s="149">
        <v>12.25</v>
      </c>
      <c r="T160" s="150"/>
      <c r="U160" s="120"/>
      <c r="V160" s="101">
        <f t="shared" si="18"/>
        <v>0.8528</v>
      </c>
      <c r="W160" s="102">
        <f>+S160</f>
        <v>12.25</v>
      </c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</row>
    <row r="161" spans="1:54" s="103" customFormat="1">
      <c r="A161" s="113"/>
      <c r="B161" s="114" t="s">
        <v>382</v>
      </c>
      <c r="C161" s="114">
        <v>1996</v>
      </c>
      <c r="D161" s="115"/>
      <c r="E161" s="115"/>
      <c r="F161" s="104" t="s">
        <v>18</v>
      </c>
      <c r="G161" s="115"/>
      <c r="H161" s="114"/>
      <c r="I161" s="104" t="s">
        <v>60</v>
      </c>
      <c r="J161" s="97" t="s">
        <v>606</v>
      </c>
      <c r="K161" s="97" t="s">
        <v>47</v>
      </c>
      <c r="L161" s="122" t="s">
        <v>374</v>
      </c>
      <c r="M161" s="115"/>
      <c r="N161" s="122"/>
      <c r="O161" s="114"/>
      <c r="P161" s="117"/>
      <c r="Q161" s="149">
        <v>0.87</v>
      </c>
      <c r="R161" s="117"/>
      <c r="S161" s="149">
        <v>9.75</v>
      </c>
      <c r="T161" s="150"/>
      <c r="U161" s="120"/>
      <c r="V161" s="101">
        <f t="shared" si="18"/>
        <v>0.87</v>
      </c>
      <c r="W161" s="102">
        <f>+S161</f>
        <v>9.75</v>
      </c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</row>
    <row r="162" spans="1:54" s="103" customFormat="1">
      <c r="A162" s="113"/>
      <c r="B162" s="114" t="s">
        <v>382</v>
      </c>
      <c r="C162" s="114">
        <v>1996</v>
      </c>
      <c r="D162" s="115"/>
      <c r="E162" s="115"/>
      <c r="F162" s="104" t="s">
        <v>18</v>
      </c>
      <c r="G162" s="115"/>
      <c r="H162" s="114"/>
      <c r="I162" s="104" t="s">
        <v>60</v>
      </c>
      <c r="J162" s="97" t="s">
        <v>606</v>
      </c>
      <c r="K162" s="97" t="s">
        <v>47</v>
      </c>
      <c r="L162" s="122" t="s">
        <v>374</v>
      </c>
      <c r="M162" s="115"/>
      <c r="N162" s="122"/>
      <c r="O162" s="114"/>
      <c r="P162" s="117"/>
      <c r="Q162" s="149">
        <v>0.87</v>
      </c>
      <c r="R162" s="117"/>
      <c r="S162" s="117"/>
      <c r="T162" s="151">
        <v>8.6</v>
      </c>
      <c r="U162" s="120"/>
      <c r="V162" s="101">
        <f t="shared" si="18"/>
        <v>0.87</v>
      </c>
      <c r="W162" s="102">
        <f>+T162</f>
        <v>8.6</v>
      </c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</row>
    <row r="163" spans="1:54" s="103" customFormat="1">
      <c r="A163" s="113"/>
      <c r="B163" s="114" t="s">
        <v>382</v>
      </c>
      <c r="C163" s="114">
        <v>1996</v>
      </c>
      <c r="D163" s="115"/>
      <c r="E163" s="115"/>
      <c r="F163" s="104" t="s">
        <v>18</v>
      </c>
      <c r="G163" s="115"/>
      <c r="H163" s="114"/>
      <c r="I163" s="104" t="s">
        <v>60</v>
      </c>
      <c r="J163" s="97" t="s">
        <v>606</v>
      </c>
      <c r="K163" s="97" t="s">
        <v>47</v>
      </c>
      <c r="L163" s="122" t="s">
        <v>374</v>
      </c>
      <c r="M163" s="115"/>
      <c r="N163" s="122"/>
      <c r="O163" s="114"/>
      <c r="P163" s="117"/>
      <c r="Q163" s="149">
        <v>0.87290000000000001</v>
      </c>
      <c r="R163" s="117"/>
      <c r="S163" s="117"/>
      <c r="T163" s="151">
        <v>8.5</v>
      </c>
      <c r="U163" s="120"/>
      <c r="V163" s="101">
        <f t="shared" si="18"/>
        <v>0.87290000000000001</v>
      </c>
      <c r="W163" s="102">
        <f>+T163</f>
        <v>8.5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</row>
    <row r="164" spans="1:54" s="103" customFormat="1">
      <c r="A164" s="113"/>
      <c r="B164" s="114" t="s">
        <v>382</v>
      </c>
      <c r="C164" s="114">
        <v>1996</v>
      </c>
      <c r="D164" s="115"/>
      <c r="E164" s="115"/>
      <c r="F164" s="104" t="s">
        <v>18</v>
      </c>
      <c r="G164" s="115"/>
      <c r="H164" s="114"/>
      <c r="I164" s="104" t="s">
        <v>60</v>
      </c>
      <c r="J164" s="97" t="s">
        <v>606</v>
      </c>
      <c r="K164" s="97" t="s">
        <v>47</v>
      </c>
      <c r="L164" s="122" t="s">
        <v>374</v>
      </c>
      <c r="M164" s="115"/>
      <c r="N164" s="122"/>
      <c r="O164" s="114"/>
      <c r="P164" s="117"/>
      <c r="Q164" s="149">
        <v>0.87619999999999998</v>
      </c>
      <c r="R164" s="117"/>
      <c r="S164" s="117"/>
      <c r="T164" s="151">
        <v>11.2</v>
      </c>
      <c r="U164" s="120"/>
      <c r="V164" s="101">
        <f t="shared" si="18"/>
        <v>0.87619999999999998</v>
      </c>
      <c r="W164" s="102">
        <f>+T164</f>
        <v>11.2</v>
      </c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</row>
    <row r="165" spans="1:54" s="103" customFormat="1">
      <c r="A165" s="113"/>
      <c r="B165" s="114" t="s">
        <v>382</v>
      </c>
      <c r="C165" s="114">
        <v>1996</v>
      </c>
      <c r="D165" s="115"/>
      <c r="E165" s="115"/>
      <c r="F165" s="104" t="s">
        <v>18</v>
      </c>
      <c r="G165" s="115"/>
      <c r="H165" s="114"/>
      <c r="I165" s="104" t="s">
        <v>60</v>
      </c>
      <c r="J165" s="97" t="s">
        <v>606</v>
      </c>
      <c r="K165" s="97" t="s">
        <v>47</v>
      </c>
      <c r="L165" s="122" t="s">
        <v>374</v>
      </c>
      <c r="M165" s="115"/>
      <c r="N165" s="122"/>
      <c r="O165" s="114"/>
      <c r="P165" s="117"/>
      <c r="Q165" s="149">
        <v>0.89</v>
      </c>
      <c r="R165" s="149">
        <v>5.35</v>
      </c>
      <c r="S165" s="117"/>
      <c r="T165" s="150"/>
      <c r="U165" s="120"/>
      <c r="V165" s="101">
        <f t="shared" si="18"/>
        <v>0.89</v>
      </c>
      <c r="W165" s="102">
        <f>+R165</f>
        <v>5.35</v>
      </c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</row>
    <row r="166" spans="1:54" s="103" customFormat="1">
      <c r="A166" s="113"/>
      <c r="B166" s="114" t="s">
        <v>382</v>
      </c>
      <c r="C166" s="114">
        <v>1996</v>
      </c>
      <c r="D166" s="115"/>
      <c r="E166" s="115"/>
      <c r="F166" s="104" t="s">
        <v>18</v>
      </c>
      <c r="G166" s="115"/>
      <c r="H166" s="114"/>
      <c r="I166" s="104" t="s">
        <v>60</v>
      </c>
      <c r="J166" s="97" t="s">
        <v>606</v>
      </c>
      <c r="K166" s="97" t="s">
        <v>47</v>
      </c>
      <c r="L166" s="122" t="s">
        <v>374</v>
      </c>
      <c r="M166" s="115"/>
      <c r="N166" s="122"/>
      <c r="O166" s="114"/>
      <c r="P166" s="117"/>
      <c r="Q166" s="149">
        <v>0.90100000000000002</v>
      </c>
      <c r="R166" s="117"/>
      <c r="S166" s="117"/>
      <c r="T166" s="151">
        <v>7.6</v>
      </c>
      <c r="U166" s="120"/>
      <c r="V166" s="101">
        <f t="shared" si="18"/>
        <v>0.90100000000000002</v>
      </c>
      <c r="W166" s="102">
        <f>+T166</f>
        <v>7.6</v>
      </c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</row>
    <row r="167" spans="1:54" s="103" customFormat="1">
      <c r="A167" s="113"/>
      <c r="B167" s="114" t="s">
        <v>381</v>
      </c>
      <c r="C167" s="114">
        <v>2011</v>
      </c>
      <c r="D167" s="115"/>
      <c r="E167" s="115"/>
      <c r="F167" s="97" t="s">
        <v>71</v>
      </c>
      <c r="G167" s="115"/>
      <c r="H167" s="116"/>
      <c r="I167" s="104" t="s">
        <v>60</v>
      </c>
      <c r="J167" s="97" t="s">
        <v>606</v>
      </c>
      <c r="K167" s="192" t="s">
        <v>541</v>
      </c>
      <c r="L167" s="114" t="s">
        <v>370</v>
      </c>
      <c r="M167" s="115"/>
      <c r="N167" s="114"/>
      <c r="O167" s="114"/>
      <c r="P167" s="117"/>
      <c r="Q167" s="118">
        <v>0.90300000000000002</v>
      </c>
      <c r="R167" s="117"/>
      <c r="S167" s="117"/>
      <c r="T167" s="119">
        <v>8.66</v>
      </c>
      <c r="U167" s="120"/>
      <c r="V167" s="101">
        <f t="shared" si="18"/>
        <v>0.90300000000000002</v>
      </c>
      <c r="W167" s="102">
        <f>+T167</f>
        <v>8.66</v>
      </c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</row>
    <row r="168" spans="1:54" s="103" customFormat="1">
      <c r="A168" s="113"/>
      <c r="B168" s="114" t="s">
        <v>382</v>
      </c>
      <c r="C168" s="114">
        <v>1996</v>
      </c>
      <c r="D168" s="115"/>
      <c r="E168" s="115"/>
      <c r="F168" s="104" t="s">
        <v>18</v>
      </c>
      <c r="G168" s="115"/>
      <c r="H168" s="114"/>
      <c r="I168" s="104" t="s">
        <v>60</v>
      </c>
      <c r="J168" s="97" t="s">
        <v>606</v>
      </c>
      <c r="K168" s="97" t="s">
        <v>47</v>
      </c>
      <c r="L168" s="122" t="s">
        <v>374</v>
      </c>
      <c r="M168" s="115"/>
      <c r="N168" s="122"/>
      <c r="O168" s="114"/>
      <c r="P168" s="117"/>
      <c r="Q168" s="149">
        <v>0.91479999999999995</v>
      </c>
      <c r="R168" s="149">
        <v>6.25</v>
      </c>
      <c r="S168" s="117"/>
      <c r="T168" s="150"/>
      <c r="U168" s="120"/>
      <c r="V168" s="101">
        <f t="shared" si="18"/>
        <v>0.91479999999999995</v>
      </c>
      <c r="W168" s="102">
        <f>+R168</f>
        <v>6.25</v>
      </c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</row>
    <row r="169" spans="1:54" s="103" customFormat="1">
      <c r="A169" s="113"/>
      <c r="B169" s="114" t="s">
        <v>381</v>
      </c>
      <c r="C169" s="114">
        <v>2011</v>
      </c>
      <c r="D169" s="115"/>
      <c r="E169" s="115"/>
      <c r="F169" s="97" t="s">
        <v>71</v>
      </c>
      <c r="G169" s="115"/>
      <c r="H169" s="116"/>
      <c r="I169" s="104" t="s">
        <v>60</v>
      </c>
      <c r="J169" s="97" t="s">
        <v>606</v>
      </c>
      <c r="K169" s="192" t="s">
        <v>541</v>
      </c>
      <c r="L169" s="114" t="s">
        <v>371</v>
      </c>
      <c r="M169" s="115"/>
      <c r="N169" s="114"/>
      <c r="O169" s="114"/>
      <c r="P169" s="117"/>
      <c r="Q169" s="118">
        <v>0.93300000000000005</v>
      </c>
      <c r="R169" s="117"/>
      <c r="S169" s="117"/>
      <c r="T169" s="119">
        <v>8.59</v>
      </c>
      <c r="U169" s="120"/>
      <c r="V169" s="101">
        <f t="shared" si="18"/>
        <v>0.93300000000000005</v>
      </c>
      <c r="W169" s="102">
        <f>+T169</f>
        <v>8.59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</row>
    <row r="170" spans="1:54" s="103" customFormat="1">
      <c r="A170" s="113"/>
      <c r="B170" s="114" t="s">
        <v>382</v>
      </c>
      <c r="C170" s="114">
        <v>1996</v>
      </c>
      <c r="D170" s="115"/>
      <c r="E170" s="115"/>
      <c r="F170" s="104" t="s">
        <v>18</v>
      </c>
      <c r="G170" s="115"/>
      <c r="H170" s="114"/>
      <c r="I170" s="104" t="s">
        <v>60</v>
      </c>
      <c r="J170" s="97" t="s">
        <v>606</v>
      </c>
      <c r="K170" s="97" t="s">
        <v>47</v>
      </c>
      <c r="L170" s="122" t="s">
        <v>374</v>
      </c>
      <c r="M170" s="115"/>
      <c r="N170" s="122"/>
      <c r="O170" s="114"/>
      <c r="P170" s="117"/>
      <c r="Q170" s="149">
        <v>0.93679999999999997</v>
      </c>
      <c r="R170" s="149">
        <v>6.4</v>
      </c>
      <c r="S170" s="117"/>
      <c r="T170" s="150"/>
      <c r="U170" s="120"/>
      <c r="V170" s="101">
        <f t="shared" si="18"/>
        <v>0.93679999999999997</v>
      </c>
      <c r="W170" s="102">
        <f>+R170</f>
        <v>6.4</v>
      </c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</row>
    <row r="171" spans="1:54" s="103" customFormat="1">
      <c r="A171" s="113"/>
      <c r="B171" s="114" t="s">
        <v>381</v>
      </c>
      <c r="C171" s="114">
        <v>2011</v>
      </c>
      <c r="D171" s="115"/>
      <c r="E171" s="115"/>
      <c r="F171" s="97" t="s">
        <v>71</v>
      </c>
      <c r="G171" s="115"/>
      <c r="H171" s="116"/>
      <c r="I171" s="104" t="s">
        <v>60</v>
      </c>
      <c r="J171" s="97" t="s">
        <v>606</v>
      </c>
      <c r="K171" s="192" t="s">
        <v>541</v>
      </c>
      <c r="L171" s="114" t="s">
        <v>369</v>
      </c>
      <c r="M171" s="115"/>
      <c r="N171" s="114"/>
      <c r="O171" s="114"/>
      <c r="P171" s="117"/>
      <c r="Q171" s="118">
        <v>0.93799999999999994</v>
      </c>
      <c r="R171" s="117"/>
      <c r="S171" s="117"/>
      <c r="T171" s="119">
        <v>7.49</v>
      </c>
      <c r="U171" s="120"/>
      <c r="V171" s="101">
        <f t="shared" si="18"/>
        <v>0.93799999999999994</v>
      </c>
      <c r="W171" s="102">
        <f t="shared" ref="W171:W177" si="19">+T171</f>
        <v>7.49</v>
      </c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</row>
    <row r="172" spans="1:54" s="103" customFormat="1">
      <c r="A172" s="113"/>
      <c r="B172" s="114" t="s">
        <v>381</v>
      </c>
      <c r="C172" s="114">
        <v>2011</v>
      </c>
      <c r="D172" s="115"/>
      <c r="E172" s="115"/>
      <c r="F172" s="97" t="s">
        <v>71</v>
      </c>
      <c r="G172" s="115"/>
      <c r="H172" s="116"/>
      <c r="I172" s="104" t="s">
        <v>60</v>
      </c>
      <c r="J172" s="97" t="s">
        <v>606</v>
      </c>
      <c r="K172" s="192" t="s">
        <v>541</v>
      </c>
      <c r="L172" s="114" t="s">
        <v>372</v>
      </c>
      <c r="M172" s="115"/>
      <c r="N172" s="114"/>
      <c r="O172" s="114"/>
      <c r="P172" s="117"/>
      <c r="Q172" s="118">
        <v>0.94699999999999995</v>
      </c>
      <c r="R172" s="117"/>
      <c r="S172" s="117"/>
      <c r="T172" s="119">
        <v>4.8600000000000003</v>
      </c>
      <c r="U172" s="120"/>
      <c r="V172" s="101">
        <f t="shared" si="18"/>
        <v>0.94699999999999995</v>
      </c>
      <c r="W172" s="102">
        <f t="shared" si="19"/>
        <v>4.8600000000000003</v>
      </c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</row>
    <row r="173" spans="1:54" s="103" customFormat="1">
      <c r="A173" s="113"/>
      <c r="B173" s="114" t="s">
        <v>381</v>
      </c>
      <c r="C173" s="114">
        <v>2011</v>
      </c>
      <c r="D173" s="115"/>
      <c r="E173" s="115"/>
      <c r="F173" s="97" t="s">
        <v>71</v>
      </c>
      <c r="G173" s="115"/>
      <c r="H173" s="116"/>
      <c r="I173" s="104" t="s">
        <v>60</v>
      </c>
      <c r="J173" s="97" t="s">
        <v>606</v>
      </c>
      <c r="K173" s="192" t="s">
        <v>541</v>
      </c>
      <c r="L173" s="114" t="s">
        <v>369</v>
      </c>
      <c r="M173" s="115"/>
      <c r="N173" s="114"/>
      <c r="O173" s="114"/>
      <c r="P173" s="117"/>
      <c r="Q173" s="118">
        <v>0.95</v>
      </c>
      <c r="R173" s="117"/>
      <c r="S173" s="117"/>
      <c r="T173" s="119">
        <v>5.95</v>
      </c>
      <c r="U173" s="120"/>
      <c r="V173" s="101">
        <f t="shared" si="18"/>
        <v>0.95</v>
      </c>
      <c r="W173" s="102">
        <f t="shared" si="19"/>
        <v>5.95</v>
      </c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</row>
    <row r="174" spans="1:54" s="103" customFormat="1">
      <c r="A174" s="95">
        <v>66</v>
      </c>
      <c r="B174" s="147" t="s">
        <v>15</v>
      </c>
      <c r="C174" s="147">
        <v>1989</v>
      </c>
      <c r="D174" s="147" t="s">
        <v>57</v>
      </c>
      <c r="E174" s="96" t="s">
        <v>58</v>
      </c>
      <c r="F174" s="97" t="s">
        <v>18</v>
      </c>
      <c r="G174" s="148">
        <v>31593</v>
      </c>
      <c r="H174" s="97" t="s">
        <v>59</v>
      </c>
      <c r="I174" s="97" t="s">
        <v>60</v>
      </c>
      <c r="J174" s="97" t="s">
        <v>606</v>
      </c>
      <c r="K174" s="97" t="s">
        <v>47</v>
      </c>
      <c r="L174" s="97"/>
      <c r="M174" s="97"/>
      <c r="N174" s="97" t="s">
        <v>61</v>
      </c>
      <c r="O174" s="97">
        <v>0.5</v>
      </c>
      <c r="P174" s="98"/>
      <c r="Q174" s="98"/>
      <c r="R174" s="98"/>
      <c r="S174" s="98"/>
      <c r="T174" s="99">
        <v>7.7</v>
      </c>
      <c r="U174" s="100"/>
      <c r="V174" s="101"/>
      <c r="W174" s="102">
        <f t="shared" si="19"/>
        <v>7.7</v>
      </c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</row>
    <row r="175" spans="1:54" s="103" customFormat="1">
      <c r="A175" s="95">
        <v>66</v>
      </c>
      <c r="B175" s="147" t="s">
        <v>15</v>
      </c>
      <c r="C175" s="147">
        <v>1989</v>
      </c>
      <c r="D175" s="147" t="s">
        <v>57</v>
      </c>
      <c r="E175" s="96" t="s">
        <v>58</v>
      </c>
      <c r="F175" s="97" t="s">
        <v>18</v>
      </c>
      <c r="G175" s="97" t="s">
        <v>62</v>
      </c>
      <c r="H175" s="97" t="s">
        <v>59</v>
      </c>
      <c r="I175" s="97" t="s">
        <v>60</v>
      </c>
      <c r="J175" s="97" t="s">
        <v>606</v>
      </c>
      <c r="K175" s="97" t="s">
        <v>63</v>
      </c>
      <c r="L175" s="97"/>
      <c r="M175" s="97"/>
      <c r="N175" s="97" t="s">
        <v>64</v>
      </c>
      <c r="O175" s="97">
        <v>0.5</v>
      </c>
      <c r="P175" s="98"/>
      <c r="Q175" s="98"/>
      <c r="R175" s="98"/>
      <c r="S175" s="98"/>
      <c r="T175" s="99">
        <v>7.7</v>
      </c>
      <c r="U175" s="100"/>
      <c r="V175" s="101"/>
      <c r="W175" s="102">
        <f t="shared" si="19"/>
        <v>7.7</v>
      </c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</row>
    <row r="176" spans="1:54" s="103" customFormat="1">
      <c r="A176" s="95">
        <v>66</v>
      </c>
      <c r="B176" s="147" t="s">
        <v>15</v>
      </c>
      <c r="C176" s="147">
        <v>1989</v>
      </c>
      <c r="D176" s="147" t="s">
        <v>57</v>
      </c>
      <c r="E176" s="96" t="s">
        <v>58</v>
      </c>
      <c r="F176" s="97" t="s">
        <v>18</v>
      </c>
      <c r="G176" s="97" t="s">
        <v>65</v>
      </c>
      <c r="H176" s="97" t="s">
        <v>59</v>
      </c>
      <c r="I176" s="97" t="s">
        <v>60</v>
      </c>
      <c r="J176" s="97" t="s">
        <v>606</v>
      </c>
      <c r="K176" s="97" t="s">
        <v>539</v>
      </c>
      <c r="L176" s="97"/>
      <c r="M176" s="97"/>
      <c r="N176" s="97" t="s">
        <v>67</v>
      </c>
      <c r="O176" s="97">
        <v>0.5</v>
      </c>
      <c r="P176" s="98"/>
      <c r="Q176" s="98"/>
      <c r="R176" s="98"/>
      <c r="S176" s="98"/>
      <c r="T176" s="99">
        <v>5.5</v>
      </c>
      <c r="U176" s="100"/>
      <c r="V176" s="101"/>
      <c r="W176" s="102">
        <f t="shared" si="19"/>
        <v>5.5</v>
      </c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</row>
    <row r="177" spans="1:54" s="103" customFormat="1">
      <c r="A177" s="95">
        <v>66</v>
      </c>
      <c r="B177" s="147" t="s">
        <v>15</v>
      </c>
      <c r="C177" s="147">
        <v>1989</v>
      </c>
      <c r="D177" s="147" t="s">
        <v>57</v>
      </c>
      <c r="E177" s="96" t="s">
        <v>58</v>
      </c>
      <c r="F177" s="97" t="s">
        <v>18</v>
      </c>
      <c r="G177" s="97" t="s">
        <v>65</v>
      </c>
      <c r="H177" s="97" t="s">
        <v>59</v>
      </c>
      <c r="I177" s="97" t="s">
        <v>60</v>
      </c>
      <c r="J177" s="97" t="s">
        <v>606</v>
      </c>
      <c r="K177" s="97" t="s">
        <v>540</v>
      </c>
      <c r="L177" s="97"/>
      <c r="M177" s="97"/>
      <c r="N177" s="97" t="s">
        <v>66</v>
      </c>
      <c r="O177" s="97">
        <v>0.5</v>
      </c>
      <c r="P177" s="98"/>
      <c r="Q177" s="98"/>
      <c r="R177" s="98"/>
      <c r="S177" s="98"/>
      <c r="T177" s="99">
        <v>7.7</v>
      </c>
      <c r="U177" s="100"/>
      <c r="V177" s="101"/>
      <c r="W177" s="102">
        <f t="shared" si="19"/>
        <v>7.7</v>
      </c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</row>
    <row r="178" spans="1:54" s="225" customFormat="1">
      <c r="A178" s="217">
        <v>174</v>
      </c>
      <c r="B178" s="219" t="s">
        <v>193</v>
      </c>
      <c r="C178" s="219">
        <v>2009</v>
      </c>
      <c r="D178" s="218" t="s">
        <v>194</v>
      </c>
      <c r="E178" s="226" t="s">
        <v>195</v>
      </c>
      <c r="F178" s="219" t="s">
        <v>122</v>
      </c>
      <c r="G178" s="227" t="s">
        <v>196</v>
      </c>
      <c r="H178" s="219" t="s">
        <v>205</v>
      </c>
      <c r="I178" s="219" t="s">
        <v>60</v>
      </c>
      <c r="J178" s="219" t="s">
        <v>606</v>
      </c>
      <c r="K178" s="219" t="s">
        <v>542</v>
      </c>
      <c r="L178" s="219"/>
      <c r="M178" s="219"/>
      <c r="N178" s="219" t="s">
        <v>206</v>
      </c>
      <c r="O178" s="219"/>
      <c r="P178" s="220"/>
      <c r="Q178" s="220">
        <v>0.91400000000000003</v>
      </c>
      <c r="R178" s="220"/>
      <c r="S178" s="220"/>
      <c r="T178" s="221">
        <v>6.5</v>
      </c>
      <c r="U178" s="222"/>
      <c r="V178" s="223">
        <f t="shared" ref="V178:V184" si="20">+Q178</f>
        <v>0.91400000000000003</v>
      </c>
      <c r="W178" s="224">
        <f t="shared" ref="W178:W184" si="21">+T178</f>
        <v>6.5</v>
      </c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</row>
    <row r="179" spans="1:54" s="225" customFormat="1">
      <c r="A179" s="217">
        <v>174</v>
      </c>
      <c r="B179" s="219" t="s">
        <v>193</v>
      </c>
      <c r="C179" s="219">
        <v>2009</v>
      </c>
      <c r="D179" s="218" t="s">
        <v>194</v>
      </c>
      <c r="E179" s="226" t="s">
        <v>195</v>
      </c>
      <c r="F179" s="219" t="s">
        <v>122</v>
      </c>
      <c r="G179" s="227" t="s">
        <v>196</v>
      </c>
      <c r="H179" s="219" t="s">
        <v>205</v>
      </c>
      <c r="I179" s="219" t="s">
        <v>60</v>
      </c>
      <c r="J179" s="219" t="s">
        <v>606</v>
      </c>
      <c r="K179" s="219" t="s">
        <v>543</v>
      </c>
      <c r="L179" s="219"/>
      <c r="M179" s="219"/>
      <c r="N179" s="219" t="s">
        <v>221</v>
      </c>
      <c r="O179" s="219"/>
      <c r="P179" s="220"/>
      <c r="Q179" s="220">
        <v>0.91300000000000003</v>
      </c>
      <c r="R179" s="220"/>
      <c r="S179" s="220"/>
      <c r="T179" s="221">
        <v>7.8</v>
      </c>
      <c r="U179" s="222"/>
      <c r="V179" s="223">
        <f t="shared" si="20"/>
        <v>0.91300000000000003</v>
      </c>
      <c r="W179" s="224">
        <f t="shared" si="21"/>
        <v>7.8</v>
      </c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</row>
    <row r="180" spans="1:54" s="225" customFormat="1">
      <c r="A180" s="217">
        <v>174</v>
      </c>
      <c r="B180" s="219" t="s">
        <v>193</v>
      </c>
      <c r="C180" s="219">
        <v>2009</v>
      </c>
      <c r="D180" s="218" t="s">
        <v>194</v>
      </c>
      <c r="E180" s="226" t="s">
        <v>195</v>
      </c>
      <c r="F180" s="219" t="s">
        <v>122</v>
      </c>
      <c r="G180" s="227" t="s">
        <v>196</v>
      </c>
      <c r="H180" s="219" t="s">
        <v>205</v>
      </c>
      <c r="I180" s="219" t="s">
        <v>60</v>
      </c>
      <c r="J180" s="219" t="s">
        <v>606</v>
      </c>
      <c r="K180" s="219" t="s">
        <v>544</v>
      </c>
      <c r="L180" s="219"/>
      <c r="M180" s="219"/>
      <c r="N180" s="219" t="s">
        <v>227</v>
      </c>
      <c r="O180" s="219"/>
      <c r="P180" s="220"/>
      <c r="Q180" s="220">
        <v>0.89900000000000002</v>
      </c>
      <c r="R180" s="220"/>
      <c r="S180" s="220"/>
      <c r="T180" s="221">
        <v>23.5</v>
      </c>
      <c r="U180" s="222"/>
      <c r="V180" s="223">
        <f t="shared" si="20"/>
        <v>0.89900000000000002</v>
      </c>
      <c r="W180" s="224">
        <f t="shared" si="21"/>
        <v>23.5</v>
      </c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</row>
    <row r="181" spans="1:54" s="225" customFormat="1">
      <c r="A181" s="217">
        <v>174</v>
      </c>
      <c r="B181" s="219" t="s">
        <v>193</v>
      </c>
      <c r="C181" s="219">
        <v>2009</v>
      </c>
      <c r="D181" s="218" t="s">
        <v>194</v>
      </c>
      <c r="E181" s="226" t="s">
        <v>195</v>
      </c>
      <c r="F181" s="219" t="s">
        <v>122</v>
      </c>
      <c r="G181" s="227" t="s">
        <v>196</v>
      </c>
      <c r="H181" s="219" t="s">
        <v>239</v>
      </c>
      <c r="I181" s="219" t="s">
        <v>103</v>
      </c>
      <c r="J181" s="219" t="s">
        <v>607</v>
      </c>
      <c r="K181" s="219" t="s">
        <v>556</v>
      </c>
      <c r="L181" s="219"/>
      <c r="M181" s="219"/>
      <c r="N181" s="219" t="s">
        <v>240</v>
      </c>
      <c r="O181" s="219"/>
      <c r="P181" s="220"/>
      <c r="Q181" s="220">
        <v>0.88900000000000001</v>
      </c>
      <c r="R181" s="220"/>
      <c r="S181" s="220"/>
      <c r="T181" s="221">
        <v>29</v>
      </c>
      <c r="U181" s="222"/>
      <c r="V181" s="223">
        <f t="shared" si="20"/>
        <v>0.88900000000000001</v>
      </c>
      <c r="W181" s="224">
        <f t="shared" si="21"/>
        <v>29</v>
      </c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</row>
    <row r="182" spans="1:54" s="225" customFormat="1">
      <c r="A182" s="217">
        <v>174</v>
      </c>
      <c r="B182" s="219" t="s">
        <v>193</v>
      </c>
      <c r="C182" s="219">
        <v>2009</v>
      </c>
      <c r="D182" s="218" t="s">
        <v>194</v>
      </c>
      <c r="E182" s="226" t="s">
        <v>195</v>
      </c>
      <c r="F182" s="219" t="s">
        <v>122</v>
      </c>
      <c r="G182" s="227" t="s">
        <v>196</v>
      </c>
      <c r="H182" s="219" t="s">
        <v>216</v>
      </c>
      <c r="I182" s="219" t="s">
        <v>217</v>
      </c>
      <c r="J182" s="219" t="s">
        <v>607</v>
      </c>
      <c r="K182" s="219" t="s">
        <v>557</v>
      </c>
      <c r="L182" s="219"/>
      <c r="M182" s="219"/>
      <c r="N182" s="219" t="s">
        <v>218</v>
      </c>
      <c r="O182" s="219"/>
      <c r="P182" s="220"/>
      <c r="Q182" s="220">
        <v>0.93500000000000005</v>
      </c>
      <c r="R182" s="220"/>
      <c r="S182" s="220"/>
      <c r="T182" s="221">
        <v>3.4</v>
      </c>
      <c r="U182" s="222"/>
      <c r="V182" s="223">
        <f t="shared" si="20"/>
        <v>0.93500000000000005</v>
      </c>
      <c r="W182" s="224">
        <f t="shared" si="21"/>
        <v>3.4</v>
      </c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</row>
    <row r="183" spans="1:54" s="225" customFormat="1">
      <c r="A183" s="217">
        <v>174</v>
      </c>
      <c r="B183" s="219" t="s">
        <v>193</v>
      </c>
      <c r="C183" s="219">
        <v>2009</v>
      </c>
      <c r="D183" s="218" t="s">
        <v>194</v>
      </c>
      <c r="E183" s="226" t="s">
        <v>195</v>
      </c>
      <c r="F183" s="219" t="s">
        <v>122</v>
      </c>
      <c r="G183" s="227" t="s">
        <v>196</v>
      </c>
      <c r="H183" s="219" t="s">
        <v>216</v>
      </c>
      <c r="I183" s="219" t="s">
        <v>217</v>
      </c>
      <c r="J183" s="219" t="s">
        <v>607</v>
      </c>
      <c r="K183" s="219" t="s">
        <v>558</v>
      </c>
      <c r="L183" s="219"/>
      <c r="M183" s="219"/>
      <c r="N183" s="219" t="s">
        <v>245</v>
      </c>
      <c r="O183" s="219"/>
      <c r="P183" s="220"/>
      <c r="Q183" s="220">
        <v>0.95599999999999996</v>
      </c>
      <c r="R183" s="220"/>
      <c r="S183" s="220"/>
      <c r="T183" s="221">
        <v>4.2</v>
      </c>
      <c r="U183" s="222"/>
      <c r="V183" s="223">
        <f t="shared" si="20"/>
        <v>0.95599999999999996</v>
      </c>
      <c r="W183" s="224">
        <f t="shared" si="21"/>
        <v>4.2</v>
      </c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</row>
    <row r="184" spans="1:54" s="225" customFormat="1">
      <c r="A184" s="228"/>
      <c r="B184" s="229" t="s">
        <v>384</v>
      </c>
      <c r="C184" s="230">
        <v>1996</v>
      </c>
      <c r="D184" s="231"/>
      <c r="E184" s="231"/>
      <c r="F184" s="232" t="s">
        <v>122</v>
      </c>
      <c r="G184" s="231"/>
      <c r="H184" s="230"/>
      <c r="I184" s="231"/>
      <c r="J184" s="219" t="s">
        <v>607</v>
      </c>
      <c r="K184" s="230" t="s">
        <v>556</v>
      </c>
      <c r="L184" s="229" t="s">
        <v>378</v>
      </c>
      <c r="M184" s="231"/>
      <c r="N184" s="229"/>
      <c r="O184" s="231"/>
      <c r="P184" s="233"/>
      <c r="Q184" s="234">
        <v>0.96</v>
      </c>
      <c r="R184" s="233"/>
      <c r="S184" s="233"/>
      <c r="T184" s="235">
        <v>2.3199999999999998</v>
      </c>
      <c r="U184" s="223"/>
      <c r="V184" s="223">
        <f t="shared" si="20"/>
        <v>0.96</v>
      </c>
      <c r="W184" s="224">
        <f t="shared" si="21"/>
        <v>2.3199999999999998</v>
      </c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</row>
    <row r="185" spans="1:54">
      <c r="A185" s="164"/>
      <c r="B185" s="55"/>
      <c r="C185" s="50"/>
      <c r="D185" s="58"/>
      <c r="E185" s="58"/>
      <c r="F185" s="57"/>
      <c r="G185" s="58"/>
      <c r="H185" s="50"/>
      <c r="I185" s="58"/>
      <c r="J185" s="58"/>
      <c r="K185" s="50"/>
      <c r="L185" s="55"/>
      <c r="M185" s="58"/>
      <c r="N185" s="55"/>
      <c r="O185" s="58"/>
      <c r="P185" s="165"/>
      <c r="Q185" s="56"/>
      <c r="R185" s="165"/>
      <c r="S185" s="165"/>
      <c r="T185" s="59"/>
      <c r="U185" s="166"/>
      <c r="V185" s="162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</row>
    <row r="186" spans="1:54" s="103" customFormat="1">
      <c r="A186" s="113"/>
      <c r="B186" s="114" t="s">
        <v>381</v>
      </c>
      <c r="C186" s="114">
        <v>2011</v>
      </c>
      <c r="D186" s="115"/>
      <c r="E186" s="115"/>
      <c r="F186" s="97" t="s">
        <v>71</v>
      </c>
      <c r="G186" s="115"/>
      <c r="H186" s="116"/>
      <c r="I186" s="104" t="s">
        <v>329</v>
      </c>
      <c r="J186" s="104" t="s">
        <v>608</v>
      </c>
      <c r="K186" s="192" t="s">
        <v>545</v>
      </c>
      <c r="L186" s="114" t="s">
        <v>373</v>
      </c>
      <c r="M186" s="115"/>
      <c r="N186" s="114"/>
      <c r="O186" s="114"/>
      <c r="P186" s="117"/>
      <c r="Q186" s="118">
        <v>0.94</v>
      </c>
      <c r="R186" s="117"/>
      <c r="S186" s="117"/>
      <c r="T186" s="119">
        <v>6.83</v>
      </c>
      <c r="U186" s="120"/>
      <c r="V186" s="101">
        <f>+Q186</f>
        <v>0.94</v>
      </c>
      <c r="W186" s="102">
        <f>+T186</f>
        <v>6.83</v>
      </c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</row>
    <row r="187" spans="1:54">
      <c r="A187" s="167"/>
      <c r="B187" s="55"/>
      <c r="C187" s="50"/>
      <c r="D187" s="153"/>
      <c r="E187" s="153"/>
      <c r="F187" s="57"/>
      <c r="G187" s="153"/>
      <c r="H187" s="153"/>
      <c r="I187" s="168"/>
      <c r="J187" s="58"/>
      <c r="K187" s="153"/>
      <c r="L187" s="55"/>
      <c r="M187" s="168"/>
      <c r="N187" s="153"/>
      <c r="O187" s="153"/>
      <c r="P187" s="169"/>
      <c r="Q187" s="169"/>
      <c r="R187" s="169"/>
      <c r="S187" s="169"/>
      <c r="T187" s="170"/>
      <c r="U187" s="171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</row>
    <row r="188" spans="1:54">
      <c r="A188" s="37">
        <v>87</v>
      </c>
      <c r="B188" s="181" t="s">
        <v>68</v>
      </c>
      <c r="C188" s="181">
        <v>1992</v>
      </c>
      <c r="D188" s="181" t="s">
        <v>69</v>
      </c>
      <c r="E188" s="181" t="s">
        <v>70</v>
      </c>
      <c r="F188" s="38" t="s">
        <v>71</v>
      </c>
      <c r="G188" s="60">
        <v>32023</v>
      </c>
      <c r="H188" s="38" t="s">
        <v>72</v>
      </c>
      <c r="I188" s="38" t="s">
        <v>20</v>
      </c>
      <c r="J188" s="38" t="s">
        <v>609</v>
      </c>
      <c r="K188" s="38" t="s">
        <v>562</v>
      </c>
      <c r="L188" s="38" t="s">
        <v>420</v>
      </c>
      <c r="M188" s="38"/>
      <c r="N188" s="61">
        <v>1</v>
      </c>
      <c r="O188" s="38">
        <v>38000</v>
      </c>
      <c r="P188" s="39">
        <v>0.9</v>
      </c>
      <c r="Q188" s="39"/>
      <c r="R188" s="39"/>
      <c r="S188" s="39"/>
      <c r="T188" s="40">
        <v>7.3</v>
      </c>
      <c r="U188" s="26"/>
      <c r="V188" s="162">
        <f t="shared" ref="V188:V194" si="22">+P188</f>
        <v>0.9</v>
      </c>
      <c r="W188" s="163">
        <f t="shared" ref="W188:W200" si="23">+T188</f>
        <v>7.3</v>
      </c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</row>
    <row r="189" spans="1:54">
      <c r="A189" s="37">
        <v>87</v>
      </c>
      <c r="B189" s="181" t="s">
        <v>68</v>
      </c>
      <c r="C189" s="181">
        <v>1992</v>
      </c>
      <c r="D189" s="181" t="s">
        <v>69</v>
      </c>
      <c r="E189" s="181" t="s">
        <v>70</v>
      </c>
      <c r="F189" s="38" t="s">
        <v>71</v>
      </c>
      <c r="G189" s="60">
        <v>32023</v>
      </c>
      <c r="H189" s="38" t="s">
        <v>72</v>
      </c>
      <c r="I189" s="38" t="s">
        <v>20</v>
      </c>
      <c r="J189" s="38" t="s">
        <v>609</v>
      </c>
      <c r="K189" s="38" t="s">
        <v>562</v>
      </c>
      <c r="L189" s="38" t="s">
        <v>420</v>
      </c>
      <c r="M189" s="38"/>
      <c r="N189" s="61">
        <v>0.84</v>
      </c>
      <c r="O189" s="38">
        <v>38000</v>
      </c>
      <c r="P189" s="39">
        <v>0.88</v>
      </c>
      <c r="Q189" s="39"/>
      <c r="R189" s="39"/>
      <c r="S189" s="39"/>
      <c r="T189" s="40">
        <v>8.9</v>
      </c>
      <c r="U189" s="26"/>
      <c r="V189" s="162">
        <f t="shared" si="22"/>
        <v>0.88</v>
      </c>
      <c r="W189" s="163">
        <f t="shared" si="23"/>
        <v>8.9</v>
      </c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</row>
    <row r="190" spans="1:54">
      <c r="A190" s="37">
        <v>87</v>
      </c>
      <c r="B190" s="181" t="s">
        <v>68</v>
      </c>
      <c r="C190" s="181">
        <v>1992</v>
      </c>
      <c r="D190" s="181" t="s">
        <v>69</v>
      </c>
      <c r="E190" s="181" t="s">
        <v>70</v>
      </c>
      <c r="F190" s="38" t="s">
        <v>71</v>
      </c>
      <c r="G190" s="60">
        <v>32023</v>
      </c>
      <c r="H190" s="38" t="s">
        <v>72</v>
      </c>
      <c r="I190" s="38" t="s">
        <v>20</v>
      </c>
      <c r="J190" s="38" t="s">
        <v>609</v>
      </c>
      <c r="K190" s="38" t="s">
        <v>562</v>
      </c>
      <c r="L190" s="38" t="s">
        <v>420</v>
      </c>
      <c r="M190" s="38"/>
      <c r="N190" s="61">
        <v>0.69</v>
      </c>
      <c r="O190" s="38">
        <v>38000</v>
      </c>
      <c r="P190" s="39">
        <v>0.85</v>
      </c>
      <c r="Q190" s="39"/>
      <c r="R190" s="39"/>
      <c r="S190" s="39"/>
      <c r="T190" s="40">
        <v>10.4</v>
      </c>
      <c r="U190" s="26"/>
      <c r="V190" s="162">
        <f t="shared" si="22"/>
        <v>0.85</v>
      </c>
      <c r="W190" s="163">
        <f t="shared" si="23"/>
        <v>10.4</v>
      </c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</row>
    <row r="191" spans="1:54">
      <c r="A191" s="37">
        <v>87</v>
      </c>
      <c r="B191" s="181" t="s">
        <v>68</v>
      </c>
      <c r="C191" s="181">
        <v>1992</v>
      </c>
      <c r="D191" s="181" t="s">
        <v>69</v>
      </c>
      <c r="E191" s="181" t="s">
        <v>70</v>
      </c>
      <c r="F191" s="38" t="s">
        <v>71</v>
      </c>
      <c r="G191" s="60">
        <v>32023</v>
      </c>
      <c r="H191" s="38" t="s">
        <v>72</v>
      </c>
      <c r="I191" s="38" t="s">
        <v>20</v>
      </c>
      <c r="J191" s="38" t="s">
        <v>609</v>
      </c>
      <c r="K191" s="38" t="s">
        <v>562</v>
      </c>
      <c r="L191" s="38" t="s">
        <v>420</v>
      </c>
      <c r="M191" s="38"/>
      <c r="N191" s="61">
        <v>0.44</v>
      </c>
      <c r="O191" s="38">
        <v>38000</v>
      </c>
      <c r="P191" s="39">
        <v>0.82</v>
      </c>
      <c r="Q191" s="39"/>
      <c r="R191" s="39"/>
      <c r="S191" s="39"/>
      <c r="T191" s="40">
        <v>12.9</v>
      </c>
      <c r="U191" s="26"/>
      <c r="V191" s="162">
        <f t="shared" si="22"/>
        <v>0.82</v>
      </c>
      <c r="W191" s="163">
        <f t="shared" si="23"/>
        <v>12.9</v>
      </c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</row>
    <row r="192" spans="1:54">
      <c r="A192" s="37">
        <v>87</v>
      </c>
      <c r="B192" s="181" t="s">
        <v>68</v>
      </c>
      <c r="C192" s="181">
        <v>1992</v>
      </c>
      <c r="D192" s="181" t="s">
        <v>69</v>
      </c>
      <c r="E192" s="181" t="s">
        <v>70</v>
      </c>
      <c r="F192" s="38" t="s">
        <v>71</v>
      </c>
      <c r="G192" s="60">
        <v>32023</v>
      </c>
      <c r="H192" s="38" t="s">
        <v>72</v>
      </c>
      <c r="I192" s="38" t="s">
        <v>20</v>
      </c>
      <c r="J192" s="38" t="s">
        <v>609</v>
      </c>
      <c r="K192" s="38" t="s">
        <v>562</v>
      </c>
      <c r="L192" s="38" t="s">
        <v>420</v>
      </c>
      <c r="M192" s="38"/>
      <c r="N192" s="61">
        <v>0.38</v>
      </c>
      <c r="O192" s="38">
        <v>38000</v>
      </c>
      <c r="P192" s="39">
        <v>0.81</v>
      </c>
      <c r="Q192" s="39"/>
      <c r="R192" s="39"/>
      <c r="S192" s="39"/>
      <c r="T192" s="40">
        <v>13.5</v>
      </c>
      <c r="U192" s="26"/>
      <c r="V192" s="162">
        <f t="shared" si="22"/>
        <v>0.81</v>
      </c>
      <c r="W192" s="163">
        <f t="shared" si="23"/>
        <v>13.5</v>
      </c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</row>
    <row r="193" spans="1:55">
      <c r="A193" s="37">
        <v>87</v>
      </c>
      <c r="B193" s="181" t="s">
        <v>68</v>
      </c>
      <c r="C193" s="181">
        <v>1992</v>
      </c>
      <c r="D193" s="181" t="s">
        <v>69</v>
      </c>
      <c r="E193" s="181" t="s">
        <v>70</v>
      </c>
      <c r="F193" s="38" t="s">
        <v>71</v>
      </c>
      <c r="G193" s="60">
        <v>32023</v>
      </c>
      <c r="H193" s="38" t="s">
        <v>72</v>
      </c>
      <c r="I193" s="38" t="s">
        <v>20</v>
      </c>
      <c r="J193" s="38" t="s">
        <v>609</v>
      </c>
      <c r="K193" s="38" t="s">
        <v>562</v>
      </c>
      <c r="L193" s="38" t="s">
        <v>420</v>
      </c>
      <c r="M193" s="38"/>
      <c r="N193" s="61">
        <v>0.26</v>
      </c>
      <c r="O193" s="38">
        <v>38000</v>
      </c>
      <c r="P193" s="39">
        <v>0.79</v>
      </c>
      <c r="Q193" s="39"/>
      <c r="R193" s="39"/>
      <c r="S193" s="39"/>
      <c r="T193" s="40">
        <v>14.7</v>
      </c>
      <c r="U193" s="26"/>
      <c r="V193" s="162">
        <f t="shared" si="22"/>
        <v>0.79</v>
      </c>
      <c r="W193" s="163">
        <f t="shared" si="23"/>
        <v>14.7</v>
      </c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</row>
    <row r="194" spans="1:55">
      <c r="A194" s="37">
        <v>87</v>
      </c>
      <c r="B194" s="181" t="s">
        <v>68</v>
      </c>
      <c r="C194" s="181">
        <v>1992</v>
      </c>
      <c r="D194" s="181" t="s">
        <v>69</v>
      </c>
      <c r="E194" s="181" t="s">
        <v>70</v>
      </c>
      <c r="F194" s="38" t="s">
        <v>71</v>
      </c>
      <c r="G194" s="60">
        <v>32023</v>
      </c>
      <c r="H194" s="38" t="s">
        <v>72</v>
      </c>
      <c r="I194" s="38" t="s">
        <v>20</v>
      </c>
      <c r="J194" s="38" t="s">
        <v>609</v>
      </c>
      <c r="K194" s="38" t="s">
        <v>562</v>
      </c>
      <c r="L194" s="38" t="s">
        <v>420</v>
      </c>
      <c r="M194" s="38"/>
      <c r="N194" s="61">
        <v>0</v>
      </c>
      <c r="O194" s="38">
        <v>38000</v>
      </c>
      <c r="P194" s="39">
        <v>0.75</v>
      </c>
      <c r="Q194" s="39"/>
      <c r="R194" s="39"/>
      <c r="S194" s="39"/>
      <c r="T194" s="40">
        <v>17.3</v>
      </c>
      <c r="U194" s="26"/>
      <c r="V194" s="162">
        <f t="shared" si="22"/>
        <v>0.75</v>
      </c>
      <c r="W194" s="163">
        <f t="shared" si="23"/>
        <v>17.3</v>
      </c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</row>
    <row r="195" spans="1:55">
      <c r="A195" s="37">
        <v>101</v>
      </c>
      <c r="B195" s="181" t="s">
        <v>81</v>
      </c>
      <c r="C195" s="38">
        <v>1994</v>
      </c>
      <c r="D195" s="181" t="s">
        <v>82</v>
      </c>
      <c r="E195" s="181" t="s">
        <v>83</v>
      </c>
      <c r="F195" s="38" t="s">
        <v>71</v>
      </c>
      <c r="G195" s="38">
        <v>1994</v>
      </c>
      <c r="H195" s="38" t="s">
        <v>84</v>
      </c>
      <c r="I195" s="38" t="s">
        <v>85</v>
      </c>
      <c r="J195" s="38" t="s">
        <v>609</v>
      </c>
      <c r="K195" s="38" t="s">
        <v>562</v>
      </c>
      <c r="L195" s="38" t="s">
        <v>420</v>
      </c>
      <c r="M195" s="38"/>
      <c r="N195" s="38" t="s">
        <v>89</v>
      </c>
      <c r="O195" s="38"/>
      <c r="P195" s="39"/>
      <c r="Q195" s="39">
        <v>0.96</v>
      </c>
      <c r="R195" s="39"/>
      <c r="S195" s="39"/>
      <c r="T195" s="40">
        <v>2.8</v>
      </c>
      <c r="U195" s="26"/>
      <c r="V195" s="162">
        <f>+Q195</f>
        <v>0.96</v>
      </c>
      <c r="W195" s="163">
        <f t="shared" si="23"/>
        <v>2.8</v>
      </c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</row>
    <row r="196" spans="1:55">
      <c r="A196" s="37">
        <v>101</v>
      </c>
      <c r="B196" s="181" t="s">
        <v>81</v>
      </c>
      <c r="C196" s="38">
        <v>1994</v>
      </c>
      <c r="D196" s="181" t="s">
        <v>82</v>
      </c>
      <c r="E196" s="181" t="s">
        <v>83</v>
      </c>
      <c r="F196" s="38" t="s">
        <v>71</v>
      </c>
      <c r="G196" s="38">
        <v>1994</v>
      </c>
      <c r="H196" s="38" t="s">
        <v>84</v>
      </c>
      <c r="I196" s="38" t="s">
        <v>85</v>
      </c>
      <c r="J196" s="38" t="s">
        <v>609</v>
      </c>
      <c r="K196" s="38" t="s">
        <v>562</v>
      </c>
      <c r="L196" s="38" t="s">
        <v>420</v>
      </c>
      <c r="M196" s="38"/>
      <c r="N196" s="38" t="s">
        <v>88</v>
      </c>
      <c r="O196" s="38"/>
      <c r="P196" s="39"/>
      <c r="Q196" s="39">
        <v>0.94</v>
      </c>
      <c r="R196" s="39"/>
      <c r="S196" s="39"/>
      <c r="T196" s="40">
        <v>5.7</v>
      </c>
      <c r="U196" s="26"/>
      <c r="V196" s="162">
        <f>+Q196</f>
        <v>0.94</v>
      </c>
      <c r="W196" s="163">
        <f t="shared" si="23"/>
        <v>5.7</v>
      </c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</row>
    <row r="197" spans="1:55">
      <c r="A197" s="37">
        <v>101</v>
      </c>
      <c r="B197" s="181" t="s">
        <v>81</v>
      </c>
      <c r="C197" s="38">
        <v>1994</v>
      </c>
      <c r="D197" s="181" t="s">
        <v>82</v>
      </c>
      <c r="E197" s="181" t="s">
        <v>83</v>
      </c>
      <c r="F197" s="38" t="s">
        <v>71</v>
      </c>
      <c r="G197" s="38">
        <v>1994</v>
      </c>
      <c r="H197" s="38" t="s">
        <v>84</v>
      </c>
      <c r="I197" s="38" t="s">
        <v>85</v>
      </c>
      <c r="J197" s="38" t="s">
        <v>609</v>
      </c>
      <c r="K197" s="38" t="s">
        <v>562</v>
      </c>
      <c r="L197" s="38" t="s">
        <v>420</v>
      </c>
      <c r="M197" s="38"/>
      <c r="N197" s="38" t="s">
        <v>87</v>
      </c>
      <c r="O197" s="38"/>
      <c r="P197" s="39"/>
      <c r="Q197" s="39">
        <v>0.95</v>
      </c>
      <c r="R197" s="39"/>
      <c r="S197" s="39"/>
      <c r="T197" s="40">
        <v>6.9</v>
      </c>
      <c r="U197" s="26"/>
      <c r="V197" s="162">
        <f>+Q197</f>
        <v>0.95</v>
      </c>
      <c r="W197" s="163">
        <f t="shared" si="23"/>
        <v>6.9</v>
      </c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</row>
    <row r="198" spans="1:55">
      <c r="A198" s="37">
        <v>101</v>
      </c>
      <c r="B198" s="181" t="s">
        <v>81</v>
      </c>
      <c r="C198" s="38">
        <v>1994</v>
      </c>
      <c r="D198" s="181" t="s">
        <v>82</v>
      </c>
      <c r="E198" s="181" t="s">
        <v>83</v>
      </c>
      <c r="F198" s="38" t="s">
        <v>71</v>
      </c>
      <c r="G198" s="38">
        <v>1994</v>
      </c>
      <c r="H198" s="38" t="s">
        <v>84</v>
      </c>
      <c r="I198" s="38" t="s">
        <v>85</v>
      </c>
      <c r="J198" s="38" t="s">
        <v>609</v>
      </c>
      <c r="K198" s="38" t="s">
        <v>562</v>
      </c>
      <c r="L198" s="38" t="s">
        <v>420</v>
      </c>
      <c r="M198" s="38"/>
      <c r="N198" s="38" t="s">
        <v>86</v>
      </c>
      <c r="O198" s="38"/>
      <c r="P198" s="39"/>
      <c r="Q198" s="39">
        <v>0.94</v>
      </c>
      <c r="R198" s="39"/>
      <c r="S198" s="39"/>
      <c r="T198" s="40">
        <v>8.8000000000000007</v>
      </c>
      <c r="U198" s="26"/>
      <c r="V198" s="162">
        <f>+Q198</f>
        <v>0.94</v>
      </c>
      <c r="W198" s="163">
        <f t="shared" si="23"/>
        <v>8.8000000000000007</v>
      </c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</row>
    <row r="199" spans="1:55">
      <c r="A199" s="37"/>
      <c r="B199" s="181" t="s">
        <v>411</v>
      </c>
      <c r="C199" s="38">
        <v>1991</v>
      </c>
      <c r="D199" s="181"/>
      <c r="E199" s="181"/>
      <c r="F199" s="38"/>
      <c r="G199" s="38"/>
      <c r="H199" s="38"/>
      <c r="I199" s="38" t="s">
        <v>20</v>
      </c>
      <c r="J199" s="38" t="s">
        <v>609</v>
      </c>
      <c r="K199" s="38" t="s">
        <v>562</v>
      </c>
      <c r="L199" s="38" t="s">
        <v>420</v>
      </c>
      <c r="M199" s="38"/>
      <c r="N199" s="38"/>
      <c r="O199" s="38"/>
      <c r="P199" s="39"/>
      <c r="Q199" s="39"/>
      <c r="R199" s="39"/>
      <c r="S199" s="39"/>
      <c r="T199" s="40">
        <v>6.1</v>
      </c>
      <c r="U199" s="26"/>
      <c r="V199" s="162"/>
      <c r="W199" s="163">
        <f t="shared" si="23"/>
        <v>6.1</v>
      </c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</row>
    <row r="200" spans="1:55">
      <c r="A200" s="37"/>
      <c r="B200" s="181" t="s">
        <v>411</v>
      </c>
      <c r="C200" s="38">
        <v>1991</v>
      </c>
      <c r="D200" s="181"/>
      <c r="E200" s="181"/>
      <c r="F200" s="38"/>
      <c r="G200" s="38"/>
      <c r="H200" s="38"/>
      <c r="I200" s="38" t="s">
        <v>20</v>
      </c>
      <c r="J200" s="38" t="s">
        <v>609</v>
      </c>
      <c r="K200" s="38" t="s">
        <v>562</v>
      </c>
      <c r="L200" s="38" t="s">
        <v>420</v>
      </c>
      <c r="M200" s="38"/>
      <c r="N200" s="38"/>
      <c r="O200" s="38"/>
      <c r="P200" s="39"/>
      <c r="Q200" s="39"/>
      <c r="R200" s="39"/>
      <c r="S200" s="39"/>
      <c r="T200" s="40">
        <v>20.2</v>
      </c>
      <c r="U200" s="26"/>
      <c r="V200" s="162"/>
      <c r="W200" s="163">
        <f t="shared" si="23"/>
        <v>20.2</v>
      </c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</row>
    <row r="201" spans="1:55">
      <c r="A201" s="37"/>
      <c r="B201" s="181"/>
      <c r="C201" s="38"/>
      <c r="D201" s="181"/>
      <c r="E201" s="181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9"/>
      <c r="Q201" s="39"/>
      <c r="R201" s="39"/>
      <c r="S201" s="39"/>
      <c r="T201" s="40"/>
      <c r="U201" s="26"/>
      <c r="V201" s="162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</row>
    <row r="202" spans="1:55" s="103" customFormat="1">
      <c r="A202" s="95"/>
      <c r="B202" s="147" t="s">
        <v>479</v>
      </c>
      <c r="C202" s="97">
        <v>1993</v>
      </c>
      <c r="D202" s="147"/>
      <c r="E202" s="147"/>
      <c r="F202" s="97"/>
      <c r="G202" s="97"/>
      <c r="H202" s="97"/>
      <c r="I202" s="97" t="s">
        <v>198</v>
      </c>
      <c r="J202" s="97" t="s">
        <v>610</v>
      </c>
      <c r="K202" s="97" t="s">
        <v>563</v>
      </c>
      <c r="L202" s="97" t="s">
        <v>503</v>
      </c>
      <c r="M202" s="97"/>
      <c r="N202" s="97"/>
      <c r="O202" s="97"/>
      <c r="P202" s="98"/>
      <c r="Q202" s="98"/>
      <c r="R202" s="98"/>
      <c r="S202" s="98"/>
      <c r="T202" s="99">
        <v>21.5</v>
      </c>
      <c r="U202" s="100"/>
      <c r="V202" s="101"/>
      <c r="W202" s="102">
        <f>+T202</f>
        <v>21.5</v>
      </c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</row>
    <row r="203" spans="1:55">
      <c r="A203" s="167"/>
      <c r="B203" s="55"/>
      <c r="C203" s="50"/>
      <c r="D203" s="153"/>
      <c r="E203" s="153"/>
      <c r="F203" s="57"/>
      <c r="G203" s="153"/>
      <c r="H203" s="153"/>
      <c r="I203" s="168"/>
      <c r="J203" s="58"/>
      <c r="K203" s="153"/>
      <c r="L203" s="55"/>
      <c r="M203" s="168"/>
      <c r="N203" s="153"/>
      <c r="O203" s="153"/>
      <c r="P203" s="169"/>
      <c r="Q203" s="169"/>
      <c r="R203" s="169"/>
      <c r="S203" s="169"/>
      <c r="T203" s="170"/>
      <c r="U203" s="171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</row>
    <row r="204" spans="1:55">
      <c r="A204" s="167"/>
      <c r="B204" s="55" t="s">
        <v>406</v>
      </c>
      <c r="C204" s="50">
        <v>1989</v>
      </c>
      <c r="D204" s="153"/>
      <c r="E204" s="153"/>
      <c r="F204" s="57" t="s">
        <v>18</v>
      </c>
      <c r="G204" s="153"/>
      <c r="H204" s="153"/>
      <c r="I204" s="168" t="s">
        <v>443</v>
      </c>
      <c r="J204" s="58" t="s">
        <v>611</v>
      </c>
      <c r="K204" s="153" t="s">
        <v>546</v>
      </c>
      <c r="L204" s="55" t="s">
        <v>432</v>
      </c>
      <c r="M204" s="168" t="s">
        <v>442</v>
      </c>
      <c r="N204" s="153" t="s">
        <v>433</v>
      </c>
      <c r="O204" s="153"/>
      <c r="P204" s="169">
        <v>0.89</v>
      </c>
      <c r="Q204" s="169"/>
      <c r="R204" s="169">
        <v>13</v>
      </c>
      <c r="S204" s="169"/>
      <c r="T204" s="170"/>
      <c r="U204" s="171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55" t="s">
        <v>444</v>
      </c>
    </row>
    <row r="205" spans="1:55">
      <c r="A205" s="167"/>
      <c r="B205" s="55" t="s">
        <v>406</v>
      </c>
      <c r="C205" s="50">
        <v>1989</v>
      </c>
      <c r="D205" s="153"/>
      <c r="E205" s="153"/>
      <c r="F205" s="57" t="s">
        <v>18</v>
      </c>
      <c r="G205" s="153"/>
      <c r="H205" s="153"/>
      <c r="I205" s="168" t="s">
        <v>443</v>
      </c>
      <c r="J205" s="58" t="s">
        <v>611</v>
      </c>
      <c r="K205" s="153" t="s">
        <v>546</v>
      </c>
      <c r="L205" s="55" t="s">
        <v>432</v>
      </c>
      <c r="M205" s="168" t="s">
        <v>442</v>
      </c>
      <c r="N205" s="153" t="s">
        <v>434</v>
      </c>
      <c r="O205" s="153"/>
      <c r="P205" s="169">
        <v>0.88</v>
      </c>
      <c r="Q205" s="169"/>
      <c r="R205" s="169">
        <v>15.9</v>
      </c>
      <c r="S205" s="169"/>
      <c r="T205" s="170"/>
      <c r="U205" s="171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</row>
    <row r="206" spans="1:55">
      <c r="A206" s="167"/>
      <c r="B206" s="55" t="s">
        <v>406</v>
      </c>
      <c r="C206" s="50">
        <v>1989</v>
      </c>
      <c r="D206" s="153"/>
      <c r="E206" s="153"/>
      <c r="F206" s="57" t="s">
        <v>18</v>
      </c>
      <c r="G206" s="153"/>
      <c r="H206" s="153"/>
      <c r="I206" s="168" t="s">
        <v>443</v>
      </c>
      <c r="J206" s="58" t="s">
        <v>611</v>
      </c>
      <c r="K206" s="153" t="s">
        <v>546</v>
      </c>
      <c r="L206" s="55" t="s">
        <v>432</v>
      </c>
      <c r="M206" s="168" t="s">
        <v>442</v>
      </c>
      <c r="N206" s="182" t="s">
        <v>435</v>
      </c>
      <c r="O206" s="153"/>
      <c r="P206" s="169">
        <v>0.89</v>
      </c>
      <c r="Q206" s="169"/>
      <c r="R206" s="169">
        <v>12.2</v>
      </c>
      <c r="S206" s="169"/>
      <c r="T206" s="170"/>
      <c r="U206" s="171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</row>
    <row r="207" spans="1:55">
      <c r="A207" s="167"/>
      <c r="B207" s="55" t="s">
        <v>406</v>
      </c>
      <c r="C207" s="50">
        <v>1989</v>
      </c>
      <c r="D207" s="153"/>
      <c r="E207" s="153"/>
      <c r="F207" s="57" t="s">
        <v>18</v>
      </c>
      <c r="G207" s="153"/>
      <c r="H207" s="153"/>
      <c r="I207" s="168" t="s">
        <v>443</v>
      </c>
      <c r="J207" s="58" t="s">
        <v>611</v>
      </c>
      <c r="K207" s="153" t="s">
        <v>546</v>
      </c>
      <c r="L207" s="55" t="s">
        <v>432</v>
      </c>
      <c r="M207" s="168" t="s">
        <v>442</v>
      </c>
      <c r="N207" s="153" t="s">
        <v>436</v>
      </c>
      <c r="O207" s="153"/>
      <c r="P207" s="169">
        <v>0.94</v>
      </c>
      <c r="Q207" s="169"/>
      <c r="R207" s="169">
        <v>5.5</v>
      </c>
      <c r="S207" s="169"/>
      <c r="T207" s="170"/>
      <c r="U207" s="171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</row>
    <row r="208" spans="1:55">
      <c r="A208" s="167"/>
      <c r="B208" s="55" t="s">
        <v>406</v>
      </c>
      <c r="C208" s="50">
        <v>1989</v>
      </c>
      <c r="D208" s="153"/>
      <c r="E208" s="153"/>
      <c r="F208" s="57" t="s">
        <v>18</v>
      </c>
      <c r="G208" s="153"/>
      <c r="H208" s="153"/>
      <c r="I208" s="168" t="s">
        <v>443</v>
      </c>
      <c r="J208" s="58" t="s">
        <v>611</v>
      </c>
      <c r="K208" s="153" t="s">
        <v>546</v>
      </c>
      <c r="L208" s="55" t="s">
        <v>432</v>
      </c>
      <c r="M208" s="168" t="s">
        <v>442</v>
      </c>
      <c r="N208" s="153" t="s">
        <v>437</v>
      </c>
      <c r="O208" s="153"/>
      <c r="P208" s="169">
        <v>0.93</v>
      </c>
      <c r="Q208" s="169"/>
      <c r="R208" s="169">
        <v>6.6</v>
      </c>
      <c r="S208" s="169"/>
      <c r="T208" s="170"/>
      <c r="U208" s="171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</row>
    <row r="209" spans="1:54">
      <c r="A209" s="167"/>
      <c r="B209" s="55" t="s">
        <v>406</v>
      </c>
      <c r="C209" s="50">
        <v>1989</v>
      </c>
      <c r="D209" s="153"/>
      <c r="E209" s="153"/>
      <c r="F209" s="57" t="s">
        <v>18</v>
      </c>
      <c r="G209" s="153"/>
      <c r="H209" s="153"/>
      <c r="I209" s="168" t="s">
        <v>443</v>
      </c>
      <c r="J209" s="58" t="s">
        <v>611</v>
      </c>
      <c r="K209" s="153" t="s">
        <v>546</v>
      </c>
      <c r="L209" s="55" t="s">
        <v>432</v>
      </c>
      <c r="M209" s="168" t="s">
        <v>442</v>
      </c>
      <c r="N209" s="153" t="s">
        <v>438</v>
      </c>
      <c r="O209" s="153"/>
      <c r="P209" s="169">
        <v>0.94899999999999995</v>
      </c>
      <c r="Q209" s="169"/>
      <c r="R209" s="169">
        <v>4.2</v>
      </c>
      <c r="S209" s="169"/>
      <c r="T209" s="170"/>
      <c r="U209" s="171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</row>
    <row r="210" spans="1:54">
      <c r="A210" s="167"/>
      <c r="B210" s="55" t="s">
        <v>406</v>
      </c>
      <c r="C210" s="50">
        <v>1989</v>
      </c>
      <c r="D210" s="153"/>
      <c r="E210" s="153"/>
      <c r="F210" s="57" t="s">
        <v>18</v>
      </c>
      <c r="G210" s="153"/>
      <c r="H210" s="153"/>
      <c r="I210" s="168" t="s">
        <v>443</v>
      </c>
      <c r="J210" s="58" t="s">
        <v>611</v>
      </c>
      <c r="K210" s="153" t="s">
        <v>546</v>
      </c>
      <c r="L210" s="55" t="s">
        <v>432</v>
      </c>
      <c r="M210" s="168" t="s">
        <v>442</v>
      </c>
      <c r="N210" s="153" t="s">
        <v>439</v>
      </c>
      <c r="O210" s="153"/>
      <c r="P210" s="169">
        <v>0.97199999999999998</v>
      </c>
      <c r="Q210" s="169"/>
      <c r="R210" s="169">
        <v>1.2</v>
      </c>
      <c r="S210" s="169"/>
      <c r="T210" s="170"/>
      <c r="U210" s="171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</row>
    <row r="211" spans="1:54">
      <c r="A211" s="167"/>
      <c r="B211" s="55" t="s">
        <v>406</v>
      </c>
      <c r="C211" s="50">
        <v>1989</v>
      </c>
      <c r="D211" s="153"/>
      <c r="E211" s="153"/>
      <c r="F211" s="57" t="s">
        <v>18</v>
      </c>
      <c r="G211" s="153"/>
      <c r="H211" s="153"/>
      <c r="I211" s="168" t="s">
        <v>443</v>
      </c>
      <c r="J211" s="58" t="s">
        <v>611</v>
      </c>
      <c r="K211" s="153" t="s">
        <v>546</v>
      </c>
      <c r="L211" s="55" t="s">
        <v>432</v>
      </c>
      <c r="M211" s="168" t="s">
        <v>442</v>
      </c>
      <c r="N211" s="153" t="s">
        <v>440</v>
      </c>
      <c r="O211" s="153"/>
      <c r="P211" s="169">
        <v>0.93600000000000005</v>
      </c>
      <c r="Q211" s="169"/>
      <c r="R211" s="169">
        <v>4.4000000000000004</v>
      </c>
      <c r="S211" s="169"/>
      <c r="T211" s="170"/>
      <c r="U211" s="171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</row>
    <row r="212" spans="1:54">
      <c r="A212" s="167"/>
      <c r="B212" s="55" t="s">
        <v>406</v>
      </c>
      <c r="C212" s="50">
        <v>1989</v>
      </c>
      <c r="D212" s="153"/>
      <c r="E212" s="153"/>
      <c r="F212" s="57" t="s">
        <v>18</v>
      </c>
      <c r="G212" s="153"/>
      <c r="H212" s="153"/>
      <c r="I212" s="168" t="s">
        <v>443</v>
      </c>
      <c r="J212" s="58" t="s">
        <v>611</v>
      </c>
      <c r="K212" s="153" t="s">
        <v>546</v>
      </c>
      <c r="L212" s="55" t="s">
        <v>432</v>
      </c>
      <c r="M212" s="168" t="s">
        <v>442</v>
      </c>
      <c r="N212" s="153" t="s">
        <v>441</v>
      </c>
      <c r="O212" s="153"/>
      <c r="P212" s="169">
        <v>0.93300000000000005</v>
      </c>
      <c r="Q212" s="169"/>
      <c r="R212" s="169">
        <v>4.0999999999999996</v>
      </c>
      <c r="S212" s="169"/>
      <c r="T212" s="170"/>
      <c r="U212" s="171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</row>
    <row r="213" spans="1:54">
      <c r="A213" s="167"/>
      <c r="B213" s="55" t="s">
        <v>406</v>
      </c>
      <c r="C213" s="50">
        <v>1989</v>
      </c>
      <c r="D213" s="153"/>
      <c r="E213" s="153"/>
      <c r="F213" s="57" t="s">
        <v>18</v>
      </c>
      <c r="G213" s="153"/>
      <c r="H213" s="153"/>
      <c r="I213" s="168" t="s">
        <v>443</v>
      </c>
      <c r="J213" s="58" t="s">
        <v>611</v>
      </c>
      <c r="K213" s="153" t="s">
        <v>546</v>
      </c>
      <c r="L213" s="55" t="s">
        <v>432</v>
      </c>
      <c r="M213" s="168" t="s">
        <v>442</v>
      </c>
      <c r="N213" s="153" t="s">
        <v>433</v>
      </c>
      <c r="O213" s="153"/>
      <c r="P213" s="169">
        <v>0.8</v>
      </c>
      <c r="Q213" s="169"/>
      <c r="R213" s="169"/>
      <c r="S213" s="169">
        <v>17.100000000000001</v>
      </c>
      <c r="T213" s="170"/>
    </row>
    <row r="214" spans="1:54">
      <c r="A214" s="167"/>
      <c r="B214" s="55" t="s">
        <v>406</v>
      </c>
      <c r="C214" s="50">
        <v>1989</v>
      </c>
      <c r="D214" s="153"/>
      <c r="E214" s="153"/>
      <c r="F214" s="57" t="s">
        <v>18</v>
      </c>
      <c r="G214" s="153"/>
      <c r="H214" s="153"/>
      <c r="I214" s="168" t="s">
        <v>443</v>
      </c>
      <c r="J214" s="58" t="s">
        <v>611</v>
      </c>
      <c r="K214" s="153" t="s">
        <v>546</v>
      </c>
      <c r="L214" s="55" t="s">
        <v>432</v>
      </c>
      <c r="M214" s="168" t="s">
        <v>442</v>
      </c>
      <c r="N214" s="153" t="s">
        <v>434</v>
      </c>
      <c r="O214" s="153"/>
      <c r="P214" s="169">
        <v>0.77</v>
      </c>
      <c r="Q214" s="169"/>
      <c r="R214" s="169"/>
      <c r="S214" s="169">
        <v>14</v>
      </c>
      <c r="T214" s="170"/>
      <c r="U214" s="171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</row>
    <row r="215" spans="1:54">
      <c r="A215" s="167"/>
      <c r="B215" s="55" t="s">
        <v>406</v>
      </c>
      <c r="C215" s="50">
        <v>1989</v>
      </c>
      <c r="D215" s="153"/>
      <c r="E215" s="153"/>
      <c r="F215" s="57" t="s">
        <v>18</v>
      </c>
      <c r="G215" s="153"/>
      <c r="H215" s="153"/>
      <c r="I215" s="168" t="s">
        <v>443</v>
      </c>
      <c r="J215" s="58" t="s">
        <v>611</v>
      </c>
      <c r="K215" s="153" t="s">
        <v>546</v>
      </c>
      <c r="L215" s="55" t="s">
        <v>432</v>
      </c>
      <c r="M215" s="168" t="s">
        <v>442</v>
      </c>
      <c r="N215" s="183" t="s">
        <v>435</v>
      </c>
      <c r="O215" s="153"/>
      <c r="P215" s="169">
        <v>0.78400000000000003</v>
      </c>
      <c r="Q215" s="169"/>
      <c r="R215" s="169"/>
      <c r="S215" s="169">
        <v>13.7</v>
      </c>
      <c r="T215" s="170"/>
      <c r="U215" s="171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</row>
    <row r="216" spans="1:54">
      <c r="A216" s="167"/>
      <c r="B216" s="55" t="s">
        <v>406</v>
      </c>
      <c r="C216" s="50">
        <v>1989</v>
      </c>
      <c r="D216" s="153"/>
      <c r="E216" s="153"/>
      <c r="F216" s="57" t="s">
        <v>18</v>
      </c>
      <c r="G216" s="153"/>
      <c r="H216" s="153"/>
      <c r="I216" s="168" t="s">
        <v>443</v>
      </c>
      <c r="J216" s="58" t="s">
        <v>611</v>
      </c>
      <c r="K216" s="153" t="s">
        <v>546</v>
      </c>
      <c r="L216" s="55" t="s">
        <v>432</v>
      </c>
      <c r="M216" s="168" t="s">
        <v>442</v>
      </c>
      <c r="N216" s="153" t="s">
        <v>436</v>
      </c>
      <c r="O216" s="153"/>
      <c r="P216" s="169">
        <v>0.79400000000000004</v>
      </c>
      <c r="Q216" s="169"/>
      <c r="R216" s="169"/>
      <c r="S216" s="169">
        <v>11.5</v>
      </c>
      <c r="T216" s="170"/>
      <c r="U216" s="171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</row>
    <row r="217" spans="1:54">
      <c r="A217" s="167"/>
      <c r="B217" s="55" t="s">
        <v>406</v>
      </c>
      <c r="C217" s="50">
        <v>1989</v>
      </c>
      <c r="D217" s="153"/>
      <c r="E217" s="153"/>
      <c r="F217" s="57" t="s">
        <v>18</v>
      </c>
      <c r="G217" s="153"/>
      <c r="H217" s="153"/>
      <c r="I217" s="168" t="s">
        <v>443</v>
      </c>
      <c r="J217" s="58" t="s">
        <v>611</v>
      </c>
      <c r="K217" s="153" t="s">
        <v>546</v>
      </c>
      <c r="L217" s="55" t="s">
        <v>432</v>
      </c>
      <c r="M217" s="168" t="s">
        <v>442</v>
      </c>
      <c r="N217" s="153" t="s">
        <v>437</v>
      </c>
      <c r="O217" s="153"/>
      <c r="P217" s="169">
        <v>0.77500000000000002</v>
      </c>
      <c r="Q217" s="169"/>
      <c r="R217" s="169"/>
      <c r="S217" s="169">
        <v>14.8</v>
      </c>
      <c r="T217" s="170"/>
      <c r="U217" s="171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</row>
    <row r="218" spans="1:54">
      <c r="A218" s="167"/>
      <c r="B218" s="55" t="s">
        <v>406</v>
      </c>
      <c r="C218" s="50">
        <v>1989</v>
      </c>
      <c r="D218" s="153"/>
      <c r="E218" s="153"/>
      <c r="F218" s="57" t="s">
        <v>18</v>
      </c>
      <c r="G218" s="153"/>
      <c r="H218" s="153"/>
      <c r="I218" s="168" t="s">
        <v>443</v>
      </c>
      <c r="J218" s="58" t="s">
        <v>611</v>
      </c>
      <c r="K218" s="153" t="s">
        <v>546</v>
      </c>
      <c r="L218" s="55" t="s">
        <v>432</v>
      </c>
      <c r="M218" s="168" t="s">
        <v>442</v>
      </c>
      <c r="N218" s="153" t="s">
        <v>438</v>
      </c>
      <c r="O218" s="153"/>
      <c r="P218" s="169">
        <v>0.78900000000000003</v>
      </c>
      <c r="Q218" s="169"/>
      <c r="R218" s="169"/>
      <c r="S218" s="169">
        <v>12.5</v>
      </c>
      <c r="T218" s="170"/>
      <c r="U218" s="171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</row>
    <row r="219" spans="1:54">
      <c r="A219" s="167"/>
      <c r="B219" s="55" t="s">
        <v>406</v>
      </c>
      <c r="C219" s="50">
        <v>1989</v>
      </c>
      <c r="D219" s="153"/>
      <c r="E219" s="153"/>
      <c r="F219" s="57" t="s">
        <v>18</v>
      </c>
      <c r="G219" s="153"/>
      <c r="H219" s="153"/>
      <c r="I219" s="168" t="s">
        <v>443</v>
      </c>
      <c r="J219" s="58" t="s">
        <v>611</v>
      </c>
      <c r="K219" s="153" t="s">
        <v>546</v>
      </c>
      <c r="L219" s="55" t="s">
        <v>432</v>
      </c>
      <c r="M219" s="168" t="s">
        <v>442</v>
      </c>
      <c r="N219" s="153" t="s">
        <v>439</v>
      </c>
      <c r="O219" s="153"/>
      <c r="P219" s="169">
        <v>0.77500000000000002</v>
      </c>
      <c r="Q219" s="169"/>
      <c r="R219" s="169"/>
      <c r="S219" s="169">
        <v>14</v>
      </c>
      <c r="T219" s="170"/>
      <c r="U219" s="171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</row>
    <row r="220" spans="1:54">
      <c r="A220" s="167"/>
      <c r="B220" s="55" t="s">
        <v>406</v>
      </c>
      <c r="C220" s="50">
        <v>1989</v>
      </c>
      <c r="D220" s="153"/>
      <c r="E220" s="153"/>
      <c r="F220" s="57" t="s">
        <v>18</v>
      </c>
      <c r="G220" s="153"/>
      <c r="H220" s="153"/>
      <c r="I220" s="168" t="s">
        <v>443</v>
      </c>
      <c r="J220" s="58" t="s">
        <v>611</v>
      </c>
      <c r="K220" s="153" t="s">
        <v>546</v>
      </c>
      <c r="L220" s="55" t="s">
        <v>432</v>
      </c>
      <c r="M220" s="168" t="s">
        <v>442</v>
      </c>
      <c r="N220" s="153" t="s">
        <v>440</v>
      </c>
      <c r="O220" s="153"/>
      <c r="P220" s="169">
        <v>0.73</v>
      </c>
      <c r="Q220" s="169"/>
      <c r="R220" s="169"/>
      <c r="S220" s="169">
        <v>8.9</v>
      </c>
      <c r="T220" s="170"/>
      <c r="U220" s="171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</row>
    <row r="221" spans="1:54">
      <c r="A221" s="167"/>
      <c r="B221" s="55" t="s">
        <v>406</v>
      </c>
      <c r="C221" s="50">
        <v>1989</v>
      </c>
      <c r="D221" s="153"/>
      <c r="E221" s="153"/>
      <c r="F221" s="57" t="s">
        <v>18</v>
      </c>
      <c r="G221" s="153"/>
      <c r="H221" s="153"/>
      <c r="I221" s="168" t="s">
        <v>443</v>
      </c>
      <c r="J221" s="58" t="s">
        <v>611</v>
      </c>
      <c r="K221" s="153" t="s">
        <v>546</v>
      </c>
      <c r="L221" s="55" t="s">
        <v>432</v>
      </c>
      <c r="M221" s="168" t="s">
        <v>442</v>
      </c>
      <c r="N221" s="153" t="s">
        <v>441</v>
      </c>
      <c r="O221" s="153"/>
      <c r="P221" s="169">
        <v>0.72899999999999998</v>
      </c>
      <c r="Q221" s="169"/>
      <c r="R221" s="169"/>
      <c r="S221" s="169">
        <v>11.1</v>
      </c>
      <c r="T221" s="170"/>
      <c r="U221" s="171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</row>
    <row r="222" spans="1:54">
      <c r="A222" s="167"/>
      <c r="B222" s="55" t="s">
        <v>406</v>
      </c>
      <c r="C222" s="50">
        <v>1989</v>
      </c>
      <c r="D222" s="153"/>
      <c r="E222" s="153"/>
      <c r="F222" s="57" t="s">
        <v>18</v>
      </c>
      <c r="G222" s="153"/>
      <c r="H222" s="153"/>
      <c r="I222" s="168" t="s">
        <v>443</v>
      </c>
      <c r="J222" s="58" t="s">
        <v>611</v>
      </c>
      <c r="K222" s="153" t="s">
        <v>546</v>
      </c>
      <c r="L222" s="55" t="s">
        <v>432</v>
      </c>
      <c r="M222" s="168" t="s">
        <v>442</v>
      </c>
      <c r="N222" s="153" t="s">
        <v>433</v>
      </c>
      <c r="O222" s="153"/>
      <c r="P222" s="169">
        <v>0.83</v>
      </c>
      <c r="Q222" s="169"/>
      <c r="R222" s="169"/>
      <c r="S222" s="169"/>
      <c r="T222" s="170">
        <v>16</v>
      </c>
      <c r="U222" s="171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</row>
    <row r="223" spans="1:54">
      <c r="A223" s="167"/>
      <c r="B223" s="55" t="s">
        <v>406</v>
      </c>
      <c r="C223" s="50">
        <v>1989</v>
      </c>
      <c r="D223" s="153"/>
      <c r="E223" s="153"/>
      <c r="F223" s="57" t="s">
        <v>18</v>
      </c>
      <c r="G223" s="153"/>
      <c r="H223" s="153"/>
      <c r="I223" s="168" t="s">
        <v>443</v>
      </c>
      <c r="J223" s="58" t="s">
        <v>611</v>
      </c>
      <c r="K223" s="153" t="s">
        <v>546</v>
      </c>
      <c r="L223" s="55" t="s">
        <v>432</v>
      </c>
      <c r="M223" s="168" t="s">
        <v>442</v>
      </c>
      <c r="N223" s="153" t="s">
        <v>434</v>
      </c>
      <c r="O223" s="153"/>
      <c r="P223" s="169">
        <v>0.81299999999999994</v>
      </c>
      <c r="Q223" s="169"/>
      <c r="R223" s="169"/>
      <c r="S223" s="169"/>
      <c r="T223" s="170">
        <v>15</v>
      </c>
      <c r="U223" s="171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</row>
    <row r="224" spans="1:54">
      <c r="A224" s="167"/>
      <c r="B224" s="55" t="s">
        <v>406</v>
      </c>
      <c r="C224" s="50">
        <v>1989</v>
      </c>
      <c r="D224" s="153"/>
      <c r="E224" s="153"/>
      <c r="F224" s="57" t="s">
        <v>18</v>
      </c>
      <c r="G224" s="153"/>
      <c r="H224" s="153"/>
      <c r="I224" s="168" t="s">
        <v>443</v>
      </c>
      <c r="J224" s="58" t="s">
        <v>611</v>
      </c>
      <c r="K224" s="153" t="s">
        <v>546</v>
      </c>
      <c r="L224" s="55" t="s">
        <v>432</v>
      </c>
      <c r="M224" s="168" t="s">
        <v>442</v>
      </c>
      <c r="N224" s="183" t="s">
        <v>435</v>
      </c>
      <c r="O224" s="153"/>
      <c r="P224" s="169">
        <v>0.81599999999999995</v>
      </c>
      <c r="Q224" s="169"/>
      <c r="R224" s="169"/>
      <c r="S224" s="169"/>
      <c r="T224" s="170">
        <v>13</v>
      </c>
      <c r="U224" s="171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</row>
    <row r="225" spans="1:54">
      <c r="A225" s="167"/>
      <c r="B225" s="55" t="s">
        <v>406</v>
      </c>
      <c r="C225" s="50">
        <v>1989</v>
      </c>
      <c r="D225" s="153"/>
      <c r="E225" s="153"/>
      <c r="F225" s="57" t="s">
        <v>18</v>
      </c>
      <c r="G225" s="153"/>
      <c r="H225" s="153"/>
      <c r="I225" s="168" t="s">
        <v>443</v>
      </c>
      <c r="J225" s="58" t="s">
        <v>611</v>
      </c>
      <c r="K225" s="153" t="s">
        <v>546</v>
      </c>
      <c r="L225" s="55" t="s">
        <v>432</v>
      </c>
      <c r="M225" s="168" t="s">
        <v>442</v>
      </c>
      <c r="N225" s="153" t="s">
        <v>436</v>
      </c>
      <c r="O225" s="153"/>
      <c r="P225" s="169">
        <v>0.85</v>
      </c>
      <c r="Q225" s="169"/>
      <c r="R225" s="169"/>
      <c r="S225" s="169"/>
      <c r="T225" s="170">
        <v>9</v>
      </c>
      <c r="U225" s="171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</row>
    <row r="226" spans="1:54">
      <c r="A226" s="167"/>
      <c r="B226" s="55" t="s">
        <v>406</v>
      </c>
      <c r="C226" s="50">
        <v>1989</v>
      </c>
      <c r="D226" s="153"/>
      <c r="E226" s="153"/>
      <c r="F226" s="57" t="s">
        <v>18</v>
      </c>
      <c r="G226" s="153"/>
      <c r="H226" s="153"/>
      <c r="I226" s="168" t="s">
        <v>443</v>
      </c>
      <c r="J226" s="58" t="s">
        <v>611</v>
      </c>
      <c r="K226" s="153" t="s">
        <v>546</v>
      </c>
      <c r="L226" s="55" t="s">
        <v>432</v>
      </c>
      <c r="M226" s="168" t="s">
        <v>442</v>
      </c>
      <c r="N226" s="153" t="s">
        <v>437</v>
      </c>
      <c r="O226" s="153"/>
      <c r="P226" s="169">
        <v>0.80500000000000005</v>
      </c>
      <c r="Q226" s="169"/>
      <c r="R226" s="169"/>
      <c r="S226" s="169"/>
      <c r="T226" s="170">
        <v>13</v>
      </c>
      <c r="U226" s="171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</row>
    <row r="227" spans="1:54">
      <c r="A227" s="167"/>
      <c r="B227" s="55" t="s">
        <v>406</v>
      </c>
      <c r="C227" s="50">
        <v>1989</v>
      </c>
      <c r="D227" s="153"/>
      <c r="E227" s="153"/>
      <c r="F227" s="57" t="s">
        <v>18</v>
      </c>
      <c r="G227" s="153"/>
      <c r="H227" s="153"/>
      <c r="I227" s="168" t="s">
        <v>443</v>
      </c>
      <c r="J227" s="58" t="s">
        <v>611</v>
      </c>
      <c r="K227" s="153" t="s">
        <v>546</v>
      </c>
      <c r="L227" s="55" t="s">
        <v>432</v>
      </c>
      <c r="M227" s="168" t="s">
        <v>442</v>
      </c>
      <c r="N227" s="153" t="s">
        <v>438</v>
      </c>
      <c r="O227" s="153"/>
      <c r="P227" s="169">
        <v>0.84099999999999997</v>
      </c>
      <c r="Q227" s="169"/>
      <c r="R227" s="169"/>
      <c r="S227" s="169"/>
      <c r="T227" s="170">
        <v>10</v>
      </c>
      <c r="U227" s="171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</row>
    <row r="228" spans="1:54">
      <c r="A228" s="167"/>
      <c r="B228" s="55" t="s">
        <v>406</v>
      </c>
      <c r="C228" s="50">
        <v>1989</v>
      </c>
      <c r="D228" s="153"/>
      <c r="E228" s="153"/>
      <c r="F228" s="57" t="s">
        <v>18</v>
      </c>
      <c r="G228" s="153"/>
      <c r="H228" s="153"/>
      <c r="I228" s="168" t="s">
        <v>443</v>
      </c>
      <c r="J228" s="58" t="s">
        <v>611</v>
      </c>
      <c r="K228" s="153" t="s">
        <v>546</v>
      </c>
      <c r="L228" s="55" t="s">
        <v>432</v>
      </c>
      <c r="M228" s="168" t="s">
        <v>442</v>
      </c>
      <c r="N228" s="153" t="s">
        <v>439</v>
      </c>
      <c r="O228" s="153"/>
      <c r="P228" s="169">
        <v>0.82199999999999995</v>
      </c>
      <c r="Q228" s="169"/>
      <c r="R228" s="169"/>
      <c r="S228" s="169"/>
      <c r="T228" s="170">
        <v>11</v>
      </c>
      <c r="U228" s="171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</row>
    <row r="229" spans="1:54">
      <c r="A229" s="167"/>
      <c r="B229" s="55" t="s">
        <v>406</v>
      </c>
      <c r="C229" s="50">
        <v>1989</v>
      </c>
      <c r="D229" s="153"/>
      <c r="E229" s="153"/>
      <c r="F229" s="57" t="s">
        <v>18</v>
      </c>
      <c r="G229" s="153"/>
      <c r="H229" s="153"/>
      <c r="I229" s="168" t="s">
        <v>443</v>
      </c>
      <c r="J229" s="58" t="s">
        <v>611</v>
      </c>
      <c r="K229" s="153" t="s">
        <v>546</v>
      </c>
      <c r="L229" s="55" t="s">
        <v>432</v>
      </c>
      <c r="M229" s="168" t="s">
        <v>442</v>
      </c>
      <c r="N229" s="153" t="s">
        <v>440</v>
      </c>
      <c r="O229" s="153"/>
      <c r="P229" s="169">
        <v>0.93500000000000005</v>
      </c>
      <c r="Q229" s="169"/>
      <c r="R229" s="169"/>
      <c r="S229" s="169"/>
      <c r="T229" s="170">
        <v>4</v>
      </c>
      <c r="U229" s="171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</row>
    <row r="230" spans="1:54">
      <c r="A230" s="167"/>
      <c r="B230" s="55" t="s">
        <v>406</v>
      </c>
      <c r="C230" s="50">
        <v>1989</v>
      </c>
      <c r="D230" s="153"/>
      <c r="E230" s="153"/>
      <c r="F230" s="57" t="s">
        <v>18</v>
      </c>
      <c r="G230" s="153"/>
      <c r="H230" s="153"/>
      <c r="I230" s="168" t="s">
        <v>443</v>
      </c>
      <c r="J230" s="58" t="s">
        <v>611</v>
      </c>
      <c r="K230" s="153" t="s">
        <v>546</v>
      </c>
      <c r="L230" s="55" t="s">
        <v>432</v>
      </c>
      <c r="M230" s="168" t="s">
        <v>442</v>
      </c>
      <c r="N230" s="153" t="s">
        <v>441</v>
      </c>
      <c r="O230" s="153"/>
      <c r="P230" s="169">
        <v>0.84599999999999997</v>
      </c>
      <c r="Q230" s="169"/>
      <c r="R230" s="169"/>
      <c r="S230" s="169"/>
      <c r="T230" s="170">
        <v>7</v>
      </c>
      <c r="U230" s="171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</row>
    <row r="231" spans="1:54">
      <c r="A231" s="167"/>
      <c r="B231" s="55" t="s">
        <v>406</v>
      </c>
      <c r="C231" s="50">
        <v>1989</v>
      </c>
      <c r="D231" s="153"/>
      <c r="E231" s="153"/>
      <c r="F231" s="57" t="s">
        <v>18</v>
      </c>
      <c r="G231" s="153"/>
      <c r="H231" s="153" t="s">
        <v>460</v>
      </c>
      <c r="I231" s="168" t="s">
        <v>20</v>
      </c>
      <c r="J231" s="153" t="s">
        <v>613</v>
      </c>
      <c r="K231" s="153" t="s">
        <v>547</v>
      </c>
      <c r="L231" s="55" t="s">
        <v>432</v>
      </c>
      <c r="M231" s="153"/>
      <c r="N231" s="153" t="s">
        <v>445</v>
      </c>
      <c r="O231" s="153"/>
      <c r="P231" s="169">
        <v>0.94299999999999995</v>
      </c>
      <c r="Q231" s="169"/>
      <c r="R231" s="169">
        <v>3.8</v>
      </c>
      <c r="S231" s="169"/>
      <c r="T231" s="170"/>
      <c r="U231" s="171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</row>
    <row r="232" spans="1:54">
      <c r="A232" s="167"/>
      <c r="B232" s="55" t="s">
        <v>406</v>
      </c>
      <c r="C232" s="50">
        <v>1989</v>
      </c>
      <c r="D232" s="153"/>
      <c r="E232" s="153"/>
      <c r="F232" s="57" t="s">
        <v>18</v>
      </c>
      <c r="G232" s="153"/>
      <c r="H232" s="153" t="s">
        <v>460</v>
      </c>
      <c r="I232" s="168" t="s">
        <v>20</v>
      </c>
      <c r="J232" s="153" t="s">
        <v>613</v>
      </c>
      <c r="K232" s="153" t="s">
        <v>547</v>
      </c>
      <c r="L232" s="55" t="s">
        <v>432</v>
      </c>
      <c r="M232" s="153"/>
      <c r="N232" s="153" t="s">
        <v>446</v>
      </c>
      <c r="O232" s="153"/>
      <c r="P232" s="169">
        <v>0.90900000000000003</v>
      </c>
      <c r="Q232" s="169"/>
      <c r="R232" s="169">
        <v>8.9</v>
      </c>
      <c r="S232" s="169"/>
      <c r="T232" s="170"/>
    </row>
    <row r="233" spans="1:54">
      <c r="A233" s="167"/>
      <c r="B233" s="55" t="s">
        <v>406</v>
      </c>
      <c r="C233" s="50">
        <v>1989</v>
      </c>
      <c r="D233" s="153"/>
      <c r="E233" s="153"/>
      <c r="F233" s="57" t="s">
        <v>18</v>
      </c>
      <c r="G233" s="153"/>
      <c r="H233" s="153" t="s">
        <v>461</v>
      </c>
      <c r="I233" s="168" t="s">
        <v>459</v>
      </c>
      <c r="J233" s="153" t="s">
        <v>613</v>
      </c>
      <c r="K233" s="153" t="s">
        <v>547</v>
      </c>
      <c r="L233" s="55" t="s">
        <v>432</v>
      </c>
      <c r="M233" s="168"/>
      <c r="N233" s="153" t="s">
        <v>447</v>
      </c>
      <c r="O233" s="153"/>
      <c r="P233" s="169">
        <v>0.94599999999999995</v>
      </c>
      <c r="Q233" s="169"/>
      <c r="R233" s="169">
        <v>4</v>
      </c>
      <c r="S233" s="169"/>
      <c r="T233" s="170"/>
      <c r="U233" s="171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</row>
    <row r="234" spans="1:54">
      <c r="A234" s="167"/>
      <c r="B234" s="55" t="s">
        <v>406</v>
      </c>
      <c r="C234" s="50">
        <v>1989</v>
      </c>
      <c r="D234" s="153"/>
      <c r="E234" s="153"/>
      <c r="F234" s="57" t="s">
        <v>18</v>
      </c>
      <c r="G234" s="153"/>
      <c r="H234" s="153" t="s">
        <v>460</v>
      </c>
      <c r="I234" s="168" t="s">
        <v>20</v>
      </c>
      <c r="J234" s="153" t="s">
        <v>613</v>
      </c>
      <c r="K234" s="153" t="s">
        <v>547</v>
      </c>
      <c r="L234" s="55" t="s">
        <v>432</v>
      </c>
      <c r="M234" s="168"/>
      <c r="N234" s="153" t="s">
        <v>448</v>
      </c>
      <c r="O234" s="153"/>
      <c r="P234" s="169">
        <v>0.94</v>
      </c>
      <c r="Q234" s="169"/>
      <c r="R234" s="169">
        <v>1.1000000000000001</v>
      </c>
      <c r="S234" s="169"/>
      <c r="T234" s="170"/>
      <c r="U234" s="171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</row>
    <row r="235" spans="1:54">
      <c r="A235" s="167"/>
      <c r="B235" s="55" t="s">
        <v>406</v>
      </c>
      <c r="C235" s="50">
        <v>1989</v>
      </c>
      <c r="D235" s="153"/>
      <c r="E235" s="153"/>
      <c r="F235" s="57" t="s">
        <v>18</v>
      </c>
      <c r="G235" s="153"/>
      <c r="H235" s="153" t="s">
        <v>460</v>
      </c>
      <c r="I235" s="168" t="s">
        <v>20</v>
      </c>
      <c r="J235" s="153" t="s">
        <v>613</v>
      </c>
      <c r="K235" s="153" t="s">
        <v>547</v>
      </c>
      <c r="L235" s="55" t="s">
        <v>432</v>
      </c>
      <c r="M235" s="168"/>
      <c r="N235" s="153" t="s">
        <v>449</v>
      </c>
      <c r="O235" s="153"/>
      <c r="P235" s="169">
        <v>0.91200000000000003</v>
      </c>
      <c r="Q235" s="169"/>
      <c r="R235" s="169">
        <v>6.1</v>
      </c>
      <c r="S235" s="169"/>
      <c r="T235" s="170"/>
      <c r="U235" s="171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</row>
    <row r="236" spans="1:54">
      <c r="A236" s="167"/>
      <c r="B236" s="55" t="s">
        <v>406</v>
      </c>
      <c r="C236" s="50">
        <v>1989</v>
      </c>
      <c r="D236" s="153"/>
      <c r="E236" s="153"/>
      <c r="F236" s="57" t="s">
        <v>18</v>
      </c>
      <c r="G236" s="153"/>
      <c r="H236" s="153" t="s">
        <v>460</v>
      </c>
      <c r="I236" s="168" t="s">
        <v>20</v>
      </c>
      <c r="J236" s="153" t="s">
        <v>613</v>
      </c>
      <c r="K236" s="153" t="s">
        <v>547</v>
      </c>
      <c r="L236" s="55" t="s">
        <v>432</v>
      </c>
      <c r="M236" s="168"/>
      <c r="N236" s="153" t="s">
        <v>450</v>
      </c>
      <c r="O236" s="153"/>
      <c r="P236" s="169">
        <v>0.88700000000000001</v>
      </c>
      <c r="Q236" s="169"/>
      <c r="R236" s="169">
        <v>13</v>
      </c>
      <c r="S236" s="169"/>
      <c r="T236" s="170"/>
      <c r="U236" s="171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</row>
    <row r="237" spans="1:54">
      <c r="A237" s="167"/>
      <c r="B237" s="55" t="s">
        <v>406</v>
      </c>
      <c r="C237" s="50">
        <v>1989</v>
      </c>
      <c r="D237" s="153"/>
      <c r="E237" s="153"/>
      <c r="F237" s="57" t="s">
        <v>18</v>
      </c>
      <c r="G237" s="153"/>
      <c r="H237" s="153" t="s">
        <v>460</v>
      </c>
      <c r="I237" s="168" t="s">
        <v>20</v>
      </c>
      <c r="J237" s="153" t="s">
        <v>613</v>
      </c>
      <c r="K237" s="153" t="s">
        <v>547</v>
      </c>
      <c r="L237" s="55" t="s">
        <v>432</v>
      </c>
      <c r="M237" s="168"/>
      <c r="N237" s="153" t="s">
        <v>451</v>
      </c>
      <c r="O237" s="153"/>
      <c r="P237" s="169">
        <v>0.91900000000000004</v>
      </c>
      <c r="Q237" s="169"/>
      <c r="R237" s="169"/>
      <c r="S237" s="169"/>
      <c r="T237" s="170"/>
      <c r="U237" s="171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</row>
    <row r="238" spans="1:54">
      <c r="A238" s="167"/>
      <c r="B238" s="55" t="s">
        <v>406</v>
      </c>
      <c r="C238" s="50">
        <v>1989</v>
      </c>
      <c r="D238" s="153"/>
      <c r="E238" s="153"/>
      <c r="F238" s="57" t="s">
        <v>18</v>
      </c>
      <c r="G238" s="153"/>
      <c r="H238" s="153" t="s">
        <v>460</v>
      </c>
      <c r="I238" s="168" t="s">
        <v>20</v>
      </c>
      <c r="J238" s="153" t="s">
        <v>613</v>
      </c>
      <c r="K238" s="153" t="s">
        <v>547</v>
      </c>
      <c r="L238" s="55" t="s">
        <v>432</v>
      </c>
      <c r="M238" s="168"/>
      <c r="N238" s="153" t="s">
        <v>452</v>
      </c>
      <c r="O238" s="153"/>
      <c r="P238" s="169">
        <v>0.93200000000000005</v>
      </c>
      <c r="Q238" s="169"/>
      <c r="R238" s="169"/>
      <c r="S238" s="169"/>
      <c r="T238" s="170"/>
      <c r="U238" s="171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</row>
    <row r="239" spans="1:54">
      <c r="A239" s="167"/>
      <c r="B239" s="55" t="s">
        <v>406</v>
      </c>
      <c r="C239" s="50">
        <v>1989</v>
      </c>
      <c r="D239" s="153"/>
      <c r="E239" s="153"/>
      <c r="F239" s="57" t="s">
        <v>18</v>
      </c>
      <c r="G239" s="153"/>
      <c r="H239" s="153" t="s">
        <v>460</v>
      </c>
      <c r="I239" s="168" t="s">
        <v>20</v>
      </c>
      <c r="J239" s="153" t="s">
        <v>613</v>
      </c>
      <c r="K239" s="153" t="s">
        <v>547</v>
      </c>
      <c r="L239" s="55" t="s">
        <v>432</v>
      </c>
      <c r="M239" s="168"/>
      <c r="N239" s="153" t="s">
        <v>445</v>
      </c>
      <c r="O239" s="153"/>
      <c r="P239" s="169">
        <v>0.79900000000000004</v>
      </c>
      <c r="Q239" s="169"/>
      <c r="R239" s="169"/>
      <c r="S239" s="169">
        <v>10.3</v>
      </c>
      <c r="T239" s="170"/>
      <c r="U239" s="171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</row>
    <row r="240" spans="1:54">
      <c r="A240" s="167"/>
      <c r="B240" s="55" t="s">
        <v>406</v>
      </c>
      <c r="C240" s="50">
        <v>1989</v>
      </c>
      <c r="D240" s="153"/>
      <c r="E240" s="153"/>
      <c r="F240" s="57" t="s">
        <v>18</v>
      </c>
      <c r="G240" s="153"/>
      <c r="H240" s="153" t="s">
        <v>460</v>
      </c>
      <c r="I240" s="168" t="s">
        <v>20</v>
      </c>
      <c r="J240" s="153" t="s">
        <v>613</v>
      </c>
      <c r="K240" s="153" t="s">
        <v>547</v>
      </c>
      <c r="L240" s="55" t="s">
        <v>432</v>
      </c>
      <c r="M240" s="168"/>
      <c r="N240" s="153" t="s">
        <v>446</v>
      </c>
      <c r="O240" s="153"/>
      <c r="P240" s="169">
        <v>0.81100000000000005</v>
      </c>
      <c r="Q240" s="169"/>
      <c r="R240" s="169"/>
      <c r="S240" s="169">
        <v>10.6</v>
      </c>
      <c r="T240" s="170"/>
      <c r="U240" s="171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</row>
    <row r="241" spans="1:54">
      <c r="A241" s="167"/>
      <c r="B241" s="55" t="s">
        <v>406</v>
      </c>
      <c r="C241" s="50">
        <v>1989</v>
      </c>
      <c r="D241" s="153"/>
      <c r="E241" s="153"/>
      <c r="F241" s="57" t="s">
        <v>18</v>
      </c>
      <c r="G241" s="153"/>
      <c r="H241" s="153" t="s">
        <v>461</v>
      </c>
      <c r="I241" s="168" t="s">
        <v>459</v>
      </c>
      <c r="J241" s="153" t="s">
        <v>613</v>
      </c>
      <c r="K241" s="153" t="s">
        <v>547</v>
      </c>
      <c r="L241" s="55" t="s">
        <v>432</v>
      </c>
      <c r="M241" s="168"/>
      <c r="N241" s="153" t="s">
        <v>447</v>
      </c>
      <c r="O241" s="153"/>
      <c r="P241" s="169">
        <v>0.8</v>
      </c>
      <c r="Q241" s="169"/>
      <c r="R241" s="169"/>
      <c r="S241" s="169">
        <v>14</v>
      </c>
      <c r="T241" s="170"/>
      <c r="U241" s="171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</row>
    <row r="242" spans="1:54">
      <c r="A242" s="167"/>
      <c r="B242" s="55" t="s">
        <v>406</v>
      </c>
      <c r="C242" s="50">
        <v>1989</v>
      </c>
      <c r="D242" s="153"/>
      <c r="E242" s="153"/>
      <c r="F242" s="57" t="s">
        <v>18</v>
      </c>
      <c r="G242" s="153"/>
      <c r="H242" s="153" t="s">
        <v>460</v>
      </c>
      <c r="I242" s="168" t="s">
        <v>20</v>
      </c>
      <c r="J242" s="153" t="s">
        <v>613</v>
      </c>
      <c r="K242" s="153" t="s">
        <v>547</v>
      </c>
      <c r="L242" s="55" t="s">
        <v>432</v>
      </c>
      <c r="M242" s="168"/>
      <c r="N242" s="153" t="s">
        <v>448</v>
      </c>
      <c r="O242" s="153"/>
      <c r="P242" s="169">
        <v>0.8</v>
      </c>
      <c r="Q242" s="169"/>
      <c r="R242" s="169"/>
      <c r="S242" s="169">
        <v>12</v>
      </c>
      <c r="T242" s="170"/>
      <c r="U242" s="171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</row>
    <row r="243" spans="1:54">
      <c r="A243" s="167"/>
      <c r="B243" s="55" t="s">
        <v>406</v>
      </c>
      <c r="C243" s="50">
        <v>1989</v>
      </c>
      <c r="D243" s="153"/>
      <c r="E243" s="153"/>
      <c r="F243" s="57" t="s">
        <v>18</v>
      </c>
      <c r="G243" s="153"/>
      <c r="H243" s="153" t="s">
        <v>460</v>
      </c>
      <c r="I243" s="168" t="s">
        <v>20</v>
      </c>
      <c r="J243" s="153" t="s">
        <v>613</v>
      </c>
      <c r="K243" s="153" t="s">
        <v>547</v>
      </c>
      <c r="L243" s="55" t="s">
        <v>432</v>
      </c>
      <c r="M243" s="168"/>
      <c r="N243" s="153" t="s">
        <v>449</v>
      </c>
      <c r="O243" s="153"/>
      <c r="P243" s="169">
        <v>0.81200000000000006</v>
      </c>
      <c r="Q243" s="169"/>
      <c r="R243" s="169"/>
      <c r="S243" s="169">
        <v>15.6</v>
      </c>
      <c r="T243" s="170"/>
      <c r="U243" s="171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</row>
    <row r="244" spans="1:54">
      <c r="A244" s="167"/>
      <c r="B244" s="55" t="s">
        <v>406</v>
      </c>
      <c r="C244" s="50">
        <v>1989</v>
      </c>
      <c r="D244" s="153"/>
      <c r="E244" s="153"/>
      <c r="F244" s="57" t="s">
        <v>18</v>
      </c>
      <c r="G244" s="153"/>
      <c r="H244" s="153" t="s">
        <v>460</v>
      </c>
      <c r="I244" s="168" t="s">
        <v>20</v>
      </c>
      <c r="J244" s="153" t="s">
        <v>613</v>
      </c>
      <c r="K244" s="153" t="s">
        <v>547</v>
      </c>
      <c r="L244" s="55" t="s">
        <v>432</v>
      </c>
      <c r="M244" s="168"/>
      <c r="N244" s="153" t="s">
        <v>450</v>
      </c>
      <c r="O244" s="153"/>
      <c r="P244" s="174">
        <v>0.59899999999999998</v>
      </c>
      <c r="Q244" s="169"/>
      <c r="R244" s="169"/>
      <c r="S244" s="174">
        <v>33.700000000000003</v>
      </c>
      <c r="T244" s="170"/>
      <c r="U244" s="171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</row>
    <row r="245" spans="1:54">
      <c r="A245" s="167"/>
      <c r="B245" s="55" t="s">
        <v>406</v>
      </c>
      <c r="C245" s="50">
        <v>1989</v>
      </c>
      <c r="D245" s="153"/>
      <c r="E245" s="153"/>
      <c r="F245" s="57" t="s">
        <v>18</v>
      </c>
      <c r="G245" s="153"/>
      <c r="H245" s="153" t="s">
        <v>460</v>
      </c>
      <c r="I245" s="168" t="s">
        <v>20</v>
      </c>
      <c r="J245" s="153" t="s">
        <v>613</v>
      </c>
      <c r="K245" s="153" t="s">
        <v>547</v>
      </c>
      <c r="L245" s="55" t="s">
        <v>432</v>
      </c>
      <c r="M245" s="168"/>
      <c r="N245" s="153" t="s">
        <v>451</v>
      </c>
      <c r="O245" s="153"/>
      <c r="P245" s="169">
        <v>0.79900000000000004</v>
      </c>
      <c r="Q245" s="169"/>
      <c r="R245" s="169"/>
      <c r="S245" s="169">
        <v>8.8000000000000007</v>
      </c>
      <c r="T245" s="170"/>
      <c r="U245" s="171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</row>
    <row r="246" spans="1:54">
      <c r="A246" s="167"/>
      <c r="B246" s="55" t="s">
        <v>406</v>
      </c>
      <c r="C246" s="50">
        <v>1989</v>
      </c>
      <c r="D246" s="153"/>
      <c r="E246" s="153"/>
      <c r="F246" s="57" t="s">
        <v>18</v>
      </c>
      <c r="G246" s="153"/>
      <c r="H246" s="153" t="s">
        <v>460</v>
      </c>
      <c r="I246" s="168" t="s">
        <v>20</v>
      </c>
      <c r="J246" s="153" t="s">
        <v>613</v>
      </c>
      <c r="K246" s="153" t="s">
        <v>547</v>
      </c>
      <c r="L246" s="55" t="s">
        <v>432</v>
      </c>
      <c r="M246" s="168"/>
      <c r="N246" s="153" t="s">
        <v>452</v>
      </c>
      <c r="O246" s="153"/>
      <c r="P246" s="169">
        <v>0.79500000000000004</v>
      </c>
      <c r="Q246" s="169"/>
      <c r="R246" s="169"/>
      <c r="S246" s="169">
        <v>10.8</v>
      </c>
      <c r="T246" s="170"/>
      <c r="U246" s="171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</row>
    <row r="247" spans="1:54">
      <c r="A247" s="167"/>
      <c r="B247" s="55" t="s">
        <v>406</v>
      </c>
      <c r="C247" s="50">
        <v>1989</v>
      </c>
      <c r="D247" s="153"/>
      <c r="E247" s="153"/>
      <c r="F247" s="57" t="s">
        <v>18</v>
      </c>
      <c r="G247" s="153"/>
      <c r="H247" s="153" t="s">
        <v>460</v>
      </c>
      <c r="I247" s="168" t="s">
        <v>20</v>
      </c>
      <c r="J247" s="153" t="s">
        <v>613</v>
      </c>
      <c r="K247" s="153" t="s">
        <v>547</v>
      </c>
      <c r="L247" s="55" t="s">
        <v>432</v>
      </c>
      <c r="M247" s="168"/>
      <c r="N247" s="153" t="s">
        <v>445</v>
      </c>
      <c r="O247" s="153"/>
      <c r="P247" s="169">
        <v>0.81599999999999995</v>
      </c>
      <c r="Q247" s="169"/>
      <c r="R247" s="169"/>
      <c r="S247" s="169"/>
      <c r="T247" s="170">
        <v>9.5</v>
      </c>
      <c r="U247" s="171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</row>
    <row r="248" spans="1:54">
      <c r="A248" s="167"/>
      <c r="B248" s="55" t="s">
        <v>406</v>
      </c>
      <c r="C248" s="50">
        <v>1989</v>
      </c>
      <c r="D248" s="153"/>
      <c r="E248" s="153"/>
      <c r="F248" s="57" t="s">
        <v>18</v>
      </c>
      <c r="G248" s="153"/>
      <c r="H248" s="153" t="s">
        <v>460</v>
      </c>
      <c r="I248" s="168" t="s">
        <v>20</v>
      </c>
      <c r="J248" s="153" t="s">
        <v>613</v>
      </c>
      <c r="K248" s="153" t="s">
        <v>547</v>
      </c>
      <c r="L248" s="55" t="s">
        <v>432</v>
      </c>
      <c r="M248" s="168"/>
      <c r="N248" s="153" t="s">
        <v>446</v>
      </c>
      <c r="O248" s="153"/>
      <c r="P248" s="169">
        <v>0.81699999999999995</v>
      </c>
      <c r="Q248" s="169"/>
      <c r="R248" s="169"/>
      <c r="S248" s="169"/>
      <c r="T248" s="170">
        <v>10.5</v>
      </c>
      <c r="U248" s="171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</row>
    <row r="249" spans="1:54">
      <c r="A249" s="167"/>
      <c r="B249" s="55" t="s">
        <v>406</v>
      </c>
      <c r="C249" s="50">
        <v>1989</v>
      </c>
      <c r="D249" s="153"/>
      <c r="E249" s="153"/>
      <c r="F249" s="57" t="s">
        <v>18</v>
      </c>
      <c r="G249" s="153"/>
      <c r="H249" s="153" t="s">
        <v>461</v>
      </c>
      <c r="I249" s="168" t="s">
        <v>459</v>
      </c>
      <c r="J249" s="153" t="s">
        <v>613</v>
      </c>
      <c r="K249" s="153" t="s">
        <v>547</v>
      </c>
      <c r="L249" s="55" t="s">
        <v>432</v>
      </c>
      <c r="M249" s="153"/>
      <c r="N249" s="153" t="s">
        <v>447</v>
      </c>
      <c r="O249" s="153"/>
      <c r="P249" s="169">
        <v>0.86399999999999999</v>
      </c>
      <c r="Q249" s="169"/>
      <c r="R249" s="169"/>
      <c r="S249" s="169"/>
      <c r="T249" s="170">
        <v>9.6</v>
      </c>
      <c r="U249" s="171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</row>
    <row r="250" spans="1:54">
      <c r="A250" s="167"/>
      <c r="B250" s="55" t="s">
        <v>406</v>
      </c>
      <c r="C250" s="50">
        <v>1989</v>
      </c>
      <c r="D250" s="153"/>
      <c r="E250" s="153"/>
      <c r="F250" s="57" t="s">
        <v>18</v>
      </c>
      <c r="G250" s="153"/>
      <c r="H250" s="153" t="s">
        <v>460</v>
      </c>
      <c r="I250" s="168" t="s">
        <v>20</v>
      </c>
      <c r="J250" s="153" t="s">
        <v>613</v>
      </c>
      <c r="K250" s="153" t="s">
        <v>547</v>
      </c>
      <c r="L250" s="55" t="s">
        <v>432</v>
      </c>
      <c r="M250" s="153"/>
      <c r="N250" s="153" t="s">
        <v>448</v>
      </c>
      <c r="O250" s="153"/>
      <c r="P250" s="169">
        <v>0.84099999999999997</v>
      </c>
      <c r="Q250" s="169"/>
      <c r="R250" s="169"/>
      <c r="S250" s="169"/>
      <c r="T250" s="170">
        <v>8.8000000000000007</v>
      </c>
    </row>
    <row r="251" spans="1:54">
      <c r="A251" s="167"/>
      <c r="B251" s="55" t="s">
        <v>406</v>
      </c>
      <c r="C251" s="50">
        <v>1989</v>
      </c>
      <c r="D251" s="153"/>
      <c r="E251" s="153"/>
      <c r="F251" s="57" t="s">
        <v>18</v>
      </c>
      <c r="G251" s="153"/>
      <c r="H251" s="153" t="s">
        <v>460</v>
      </c>
      <c r="I251" s="168" t="s">
        <v>20</v>
      </c>
      <c r="J251" s="153" t="s">
        <v>613</v>
      </c>
      <c r="K251" s="153" t="s">
        <v>547</v>
      </c>
      <c r="L251" s="55" t="s">
        <v>432</v>
      </c>
      <c r="M251" s="168"/>
      <c r="N251" s="153" t="s">
        <v>449</v>
      </c>
      <c r="O251" s="153"/>
      <c r="P251" s="169">
        <v>0.84</v>
      </c>
      <c r="Q251" s="169"/>
      <c r="R251" s="169"/>
      <c r="S251" s="169"/>
      <c r="T251" s="170">
        <v>13</v>
      </c>
      <c r="U251" s="171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</row>
    <row r="252" spans="1:54">
      <c r="A252" s="167"/>
      <c r="B252" s="55" t="s">
        <v>406</v>
      </c>
      <c r="C252" s="50">
        <v>1989</v>
      </c>
      <c r="D252" s="153"/>
      <c r="E252" s="153"/>
      <c r="F252" s="57" t="s">
        <v>18</v>
      </c>
      <c r="G252" s="153"/>
      <c r="H252" s="153" t="s">
        <v>460</v>
      </c>
      <c r="I252" s="168" t="s">
        <v>20</v>
      </c>
      <c r="J252" s="153" t="s">
        <v>613</v>
      </c>
      <c r="K252" s="153" t="s">
        <v>547</v>
      </c>
      <c r="L252" s="55" t="s">
        <v>432</v>
      </c>
      <c r="M252" s="168"/>
      <c r="N252" s="153" t="s">
        <v>450</v>
      </c>
      <c r="O252" s="153"/>
      <c r="P252" s="169">
        <v>0.81</v>
      </c>
      <c r="Q252" s="169"/>
      <c r="R252" s="169"/>
      <c r="S252" s="169"/>
      <c r="T252" s="170">
        <v>18.5</v>
      </c>
      <c r="U252" s="171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</row>
    <row r="253" spans="1:54">
      <c r="A253" s="167"/>
      <c r="B253" s="55" t="s">
        <v>406</v>
      </c>
      <c r="C253" s="50">
        <v>1989</v>
      </c>
      <c r="D253" s="153"/>
      <c r="E253" s="153"/>
      <c r="F253" s="57" t="s">
        <v>18</v>
      </c>
      <c r="G253" s="153"/>
      <c r="H253" s="153" t="s">
        <v>460</v>
      </c>
      <c r="I253" s="168" t="s">
        <v>20</v>
      </c>
      <c r="J253" s="153" t="s">
        <v>613</v>
      </c>
      <c r="K253" s="153" t="s">
        <v>547</v>
      </c>
      <c r="L253" s="55" t="s">
        <v>432</v>
      </c>
      <c r="M253" s="168"/>
      <c r="N253" s="153" t="s">
        <v>451</v>
      </c>
      <c r="O253" s="153"/>
      <c r="P253" s="169">
        <v>0.88100000000000001</v>
      </c>
      <c r="Q253" s="169"/>
      <c r="R253" s="169"/>
      <c r="S253" s="169"/>
      <c r="T253" s="170">
        <v>8.8000000000000007</v>
      </c>
      <c r="U253" s="171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</row>
    <row r="254" spans="1:54">
      <c r="A254" s="167"/>
      <c r="B254" s="55" t="s">
        <v>406</v>
      </c>
      <c r="C254" s="50">
        <v>1989</v>
      </c>
      <c r="D254" s="153"/>
      <c r="E254" s="153"/>
      <c r="F254" s="57" t="s">
        <v>18</v>
      </c>
      <c r="G254" s="153"/>
      <c r="H254" s="153" t="s">
        <v>460</v>
      </c>
      <c r="I254" s="168" t="s">
        <v>20</v>
      </c>
      <c r="J254" s="153" t="s">
        <v>613</v>
      </c>
      <c r="K254" s="153" t="s">
        <v>547</v>
      </c>
      <c r="L254" s="55" t="s">
        <v>432</v>
      </c>
      <c r="M254" s="168"/>
      <c r="N254" s="153" t="s">
        <v>452</v>
      </c>
      <c r="O254" s="153"/>
      <c r="P254" s="169">
        <v>0.82899999999999996</v>
      </c>
      <c r="Q254" s="169"/>
      <c r="R254" s="169"/>
      <c r="S254" s="169"/>
      <c r="T254" s="170">
        <v>10.8</v>
      </c>
      <c r="U254" s="171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</row>
    <row r="255" spans="1:54">
      <c r="A255" s="167"/>
      <c r="B255" s="55" t="s">
        <v>406</v>
      </c>
      <c r="C255" s="50">
        <v>1989</v>
      </c>
      <c r="D255" s="153"/>
      <c r="E255" s="153"/>
      <c r="F255" s="57" t="s">
        <v>18</v>
      </c>
      <c r="G255" s="153"/>
      <c r="H255" s="153" t="s">
        <v>463</v>
      </c>
      <c r="I255" s="168" t="s">
        <v>20</v>
      </c>
      <c r="J255" s="58" t="s">
        <v>612</v>
      </c>
      <c r="K255" s="153" t="s">
        <v>548</v>
      </c>
      <c r="L255" s="55" t="s">
        <v>432</v>
      </c>
      <c r="M255" s="168"/>
      <c r="N255" s="153" t="s">
        <v>453</v>
      </c>
      <c r="O255" s="153"/>
      <c r="P255" s="169">
        <v>0.91400000000000003</v>
      </c>
      <c r="Q255" s="169"/>
      <c r="R255" s="169">
        <v>7.1</v>
      </c>
      <c r="S255" s="169"/>
      <c r="T255" s="170"/>
      <c r="U255" s="171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</row>
    <row r="256" spans="1:54">
      <c r="A256" s="167"/>
      <c r="B256" s="55" t="s">
        <v>406</v>
      </c>
      <c r="C256" s="50">
        <v>1989</v>
      </c>
      <c r="D256" s="153"/>
      <c r="E256" s="153"/>
      <c r="F256" s="57" t="s">
        <v>18</v>
      </c>
      <c r="G256" s="153"/>
      <c r="H256" s="153" t="s">
        <v>462</v>
      </c>
      <c r="I256" s="168" t="s">
        <v>459</v>
      </c>
      <c r="J256" s="58" t="s">
        <v>612</v>
      </c>
      <c r="K256" s="153" t="s">
        <v>548</v>
      </c>
      <c r="L256" s="55" t="s">
        <v>432</v>
      </c>
      <c r="M256" s="168"/>
      <c r="N256" s="153" t="s">
        <v>454</v>
      </c>
      <c r="O256" s="153"/>
      <c r="P256" s="169">
        <v>0.92500000000000004</v>
      </c>
      <c r="Q256" s="169"/>
      <c r="R256" s="169">
        <v>6.3</v>
      </c>
      <c r="S256" s="169"/>
      <c r="T256" s="170"/>
      <c r="U256" s="171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</row>
    <row r="257" spans="1:54">
      <c r="A257" s="167"/>
      <c r="B257" s="55" t="s">
        <v>406</v>
      </c>
      <c r="C257" s="50">
        <v>1989</v>
      </c>
      <c r="D257" s="153"/>
      <c r="E257" s="153"/>
      <c r="F257" s="57" t="s">
        <v>18</v>
      </c>
      <c r="G257" s="153"/>
      <c r="H257" s="153" t="s">
        <v>462</v>
      </c>
      <c r="I257" s="168" t="s">
        <v>459</v>
      </c>
      <c r="J257" s="58" t="s">
        <v>612</v>
      </c>
      <c r="K257" s="153" t="s">
        <v>548</v>
      </c>
      <c r="L257" s="55" t="s">
        <v>432</v>
      </c>
      <c r="M257" s="168"/>
      <c r="N257" s="153" t="s">
        <v>455</v>
      </c>
      <c r="O257" s="153"/>
      <c r="P257" s="169">
        <v>0.94099999999999995</v>
      </c>
      <c r="Q257" s="169"/>
      <c r="R257" s="169">
        <v>1.6</v>
      </c>
      <c r="S257" s="169"/>
      <c r="T257" s="170"/>
      <c r="U257" s="171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</row>
    <row r="258" spans="1:54">
      <c r="A258" s="167"/>
      <c r="B258" s="55" t="s">
        <v>406</v>
      </c>
      <c r="C258" s="50">
        <v>1989</v>
      </c>
      <c r="D258" s="153"/>
      <c r="E258" s="153"/>
      <c r="F258" s="57" t="s">
        <v>18</v>
      </c>
      <c r="G258" s="153"/>
      <c r="H258" s="153" t="s">
        <v>463</v>
      </c>
      <c r="I258" s="168" t="s">
        <v>20</v>
      </c>
      <c r="J258" s="58" t="s">
        <v>612</v>
      </c>
      <c r="K258" s="153" t="s">
        <v>548</v>
      </c>
      <c r="L258" s="55" t="s">
        <v>432</v>
      </c>
      <c r="M258" s="168"/>
      <c r="N258" s="184" t="s">
        <v>453</v>
      </c>
      <c r="O258" s="153"/>
      <c r="P258" s="169">
        <v>0.75600000000000001</v>
      </c>
      <c r="Q258" s="169"/>
      <c r="R258" s="169"/>
      <c r="S258" s="169">
        <v>21.4</v>
      </c>
      <c r="T258" s="170"/>
      <c r="U258" s="171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</row>
    <row r="259" spans="1:54">
      <c r="A259" s="167"/>
      <c r="B259" s="55" t="s">
        <v>406</v>
      </c>
      <c r="C259" s="50">
        <v>1989</v>
      </c>
      <c r="D259" s="153"/>
      <c r="E259" s="153"/>
      <c r="F259" s="57" t="s">
        <v>18</v>
      </c>
      <c r="G259" s="153"/>
      <c r="H259" s="153" t="s">
        <v>462</v>
      </c>
      <c r="I259" s="168" t="s">
        <v>459</v>
      </c>
      <c r="J259" s="58" t="s">
        <v>612</v>
      </c>
      <c r="K259" s="153" t="s">
        <v>548</v>
      </c>
      <c r="L259" s="55" t="s">
        <v>432</v>
      </c>
      <c r="M259" s="153"/>
      <c r="N259" s="184" t="s">
        <v>454</v>
      </c>
      <c r="O259" s="153"/>
      <c r="P259" s="169">
        <v>0.84099999999999997</v>
      </c>
      <c r="Q259" s="169"/>
      <c r="R259" s="169"/>
      <c r="S259" s="169">
        <v>9.5</v>
      </c>
      <c r="T259" s="170"/>
      <c r="U259" s="171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</row>
    <row r="260" spans="1:54">
      <c r="A260" s="167"/>
      <c r="B260" s="55" t="s">
        <v>406</v>
      </c>
      <c r="C260" s="50">
        <v>1989</v>
      </c>
      <c r="D260" s="153"/>
      <c r="E260" s="153"/>
      <c r="F260" s="57" t="s">
        <v>18</v>
      </c>
      <c r="G260" s="153"/>
      <c r="H260" s="153" t="s">
        <v>462</v>
      </c>
      <c r="I260" s="168" t="s">
        <v>459</v>
      </c>
      <c r="J260" s="58" t="s">
        <v>612</v>
      </c>
      <c r="K260" s="153" t="s">
        <v>548</v>
      </c>
      <c r="L260" s="55" t="s">
        <v>432</v>
      </c>
      <c r="M260" s="168"/>
      <c r="N260" s="184" t="s">
        <v>455</v>
      </c>
      <c r="O260" s="153"/>
      <c r="P260" s="169">
        <v>0.83199999999999996</v>
      </c>
      <c r="Q260" s="169"/>
      <c r="R260" s="169"/>
      <c r="S260" s="169">
        <v>20.5</v>
      </c>
      <c r="T260" s="170"/>
      <c r="U260" s="171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</row>
    <row r="261" spans="1:54">
      <c r="A261" s="167"/>
      <c r="B261" s="55" t="s">
        <v>406</v>
      </c>
      <c r="C261" s="50">
        <v>1989</v>
      </c>
      <c r="D261" s="153"/>
      <c r="E261" s="153"/>
      <c r="F261" s="57" t="s">
        <v>18</v>
      </c>
      <c r="G261" s="153"/>
      <c r="H261" s="153" t="s">
        <v>463</v>
      </c>
      <c r="I261" s="168" t="s">
        <v>20</v>
      </c>
      <c r="J261" s="58" t="s">
        <v>612</v>
      </c>
      <c r="K261" s="153" t="s">
        <v>548</v>
      </c>
      <c r="L261" s="55" t="s">
        <v>432</v>
      </c>
      <c r="M261" s="168"/>
      <c r="N261" s="184" t="s">
        <v>453</v>
      </c>
      <c r="O261" s="153"/>
      <c r="P261" s="169">
        <v>0.84199999999999997</v>
      </c>
      <c r="Q261" s="169"/>
      <c r="R261" s="169"/>
      <c r="S261" s="169"/>
      <c r="T261" s="170">
        <v>13.6</v>
      </c>
      <c r="U261" s="171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</row>
    <row r="262" spans="1:54">
      <c r="A262" s="167"/>
      <c r="B262" s="55" t="s">
        <v>406</v>
      </c>
      <c r="C262" s="50">
        <v>1989</v>
      </c>
      <c r="D262" s="153"/>
      <c r="E262" s="153"/>
      <c r="F262" s="57" t="s">
        <v>18</v>
      </c>
      <c r="G262" s="153"/>
      <c r="H262" s="153" t="s">
        <v>462</v>
      </c>
      <c r="I262" s="168" t="s">
        <v>459</v>
      </c>
      <c r="J262" s="58" t="s">
        <v>612</v>
      </c>
      <c r="K262" s="153" t="s">
        <v>548</v>
      </c>
      <c r="L262" s="55" t="s">
        <v>432</v>
      </c>
      <c r="M262" s="168"/>
      <c r="N262" s="184" t="s">
        <v>454</v>
      </c>
      <c r="O262" s="153"/>
      <c r="P262" s="169">
        <v>0.89300000000000002</v>
      </c>
      <c r="Q262" s="169"/>
      <c r="R262" s="169"/>
      <c r="S262" s="169"/>
      <c r="T262" s="170">
        <v>7.5</v>
      </c>
      <c r="U262" s="171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</row>
    <row r="263" spans="1:54">
      <c r="A263" s="167"/>
      <c r="B263" s="55" t="s">
        <v>406</v>
      </c>
      <c r="C263" s="50">
        <v>1989</v>
      </c>
      <c r="D263" s="153"/>
      <c r="E263" s="153"/>
      <c r="F263" s="57" t="s">
        <v>18</v>
      </c>
      <c r="G263" s="153"/>
      <c r="H263" s="153" t="s">
        <v>462</v>
      </c>
      <c r="I263" s="168" t="s">
        <v>459</v>
      </c>
      <c r="J263" s="58" t="s">
        <v>612</v>
      </c>
      <c r="K263" s="153" t="s">
        <v>548</v>
      </c>
      <c r="L263" s="55" t="s">
        <v>432</v>
      </c>
      <c r="M263" s="168"/>
      <c r="N263" s="184" t="s">
        <v>455</v>
      </c>
      <c r="O263" s="153"/>
      <c r="P263" s="169">
        <v>0.88200000000000001</v>
      </c>
      <c r="Q263" s="169"/>
      <c r="R263" s="169"/>
      <c r="S263" s="169"/>
      <c r="T263" s="170">
        <v>11.9</v>
      </c>
      <c r="U263" s="171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</row>
    <row r="264" spans="1:54">
      <c r="A264" s="167"/>
      <c r="B264" s="55" t="s">
        <v>406</v>
      </c>
      <c r="C264" s="50">
        <v>1989</v>
      </c>
      <c r="D264" s="153"/>
      <c r="E264" s="153"/>
      <c r="F264" s="57" t="s">
        <v>18</v>
      </c>
      <c r="G264" s="153"/>
      <c r="H264" s="153" t="s">
        <v>464</v>
      </c>
      <c r="I264" s="168" t="s">
        <v>20</v>
      </c>
      <c r="J264" s="58" t="s">
        <v>614</v>
      </c>
      <c r="K264" s="153" t="s">
        <v>549</v>
      </c>
      <c r="L264" s="55" t="s">
        <v>432</v>
      </c>
      <c r="M264" s="168"/>
      <c r="N264" s="184" t="s">
        <v>456</v>
      </c>
      <c r="O264" s="153"/>
      <c r="P264" s="169">
        <v>0.92800000000000005</v>
      </c>
      <c r="Q264" s="169"/>
      <c r="R264" s="169">
        <v>5.5</v>
      </c>
      <c r="S264" s="169"/>
      <c r="T264" s="170"/>
      <c r="U264" s="171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</row>
    <row r="265" spans="1:54">
      <c r="A265" s="167"/>
      <c r="B265" s="55" t="s">
        <v>406</v>
      </c>
      <c r="C265" s="50">
        <v>1989</v>
      </c>
      <c r="D265" s="153"/>
      <c r="E265" s="153"/>
      <c r="F265" s="57" t="s">
        <v>18</v>
      </c>
      <c r="G265" s="153"/>
      <c r="H265" s="153" t="s">
        <v>464</v>
      </c>
      <c r="I265" s="168" t="s">
        <v>20</v>
      </c>
      <c r="J265" s="58" t="s">
        <v>614</v>
      </c>
      <c r="K265" s="153" t="s">
        <v>549</v>
      </c>
      <c r="L265" s="55" t="s">
        <v>432</v>
      </c>
      <c r="M265" s="168"/>
      <c r="N265" s="184" t="s">
        <v>457</v>
      </c>
      <c r="O265" s="153"/>
      <c r="P265" s="169">
        <v>0.95099999999999996</v>
      </c>
      <c r="Q265" s="169"/>
      <c r="R265" s="169">
        <v>3.5</v>
      </c>
      <c r="S265" s="169"/>
      <c r="T265" s="170"/>
      <c r="U265" s="171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</row>
    <row r="266" spans="1:54">
      <c r="A266" s="167"/>
      <c r="B266" s="55" t="s">
        <v>406</v>
      </c>
      <c r="C266" s="50">
        <v>1989</v>
      </c>
      <c r="D266" s="153"/>
      <c r="E266" s="153"/>
      <c r="F266" s="57" t="s">
        <v>18</v>
      </c>
      <c r="G266" s="153"/>
      <c r="H266" s="153" t="s">
        <v>464</v>
      </c>
      <c r="I266" s="168" t="s">
        <v>20</v>
      </c>
      <c r="J266" s="58" t="s">
        <v>614</v>
      </c>
      <c r="K266" s="153" t="s">
        <v>549</v>
      </c>
      <c r="L266" s="55" t="s">
        <v>432</v>
      </c>
      <c r="M266" s="168"/>
      <c r="N266" s="184" t="s">
        <v>458</v>
      </c>
      <c r="O266" s="153"/>
      <c r="P266" s="169">
        <v>0.94699999999999995</v>
      </c>
      <c r="Q266" s="169"/>
      <c r="R266" s="169">
        <v>5.4</v>
      </c>
      <c r="S266" s="169"/>
      <c r="T266" s="170"/>
      <c r="U266" s="171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</row>
    <row r="267" spans="1:54">
      <c r="A267" s="167"/>
      <c r="B267" s="55" t="s">
        <v>406</v>
      </c>
      <c r="C267" s="50">
        <v>1989</v>
      </c>
      <c r="D267" s="153"/>
      <c r="E267" s="153"/>
      <c r="F267" s="57" t="s">
        <v>18</v>
      </c>
      <c r="G267" s="153"/>
      <c r="H267" s="153" t="s">
        <v>464</v>
      </c>
      <c r="I267" s="168" t="s">
        <v>20</v>
      </c>
      <c r="J267" s="58" t="s">
        <v>614</v>
      </c>
      <c r="K267" s="153" t="s">
        <v>549</v>
      </c>
      <c r="L267" s="55" t="s">
        <v>432</v>
      </c>
      <c r="M267" s="168"/>
      <c r="N267" s="184" t="s">
        <v>456</v>
      </c>
      <c r="O267" s="153"/>
      <c r="P267" s="169">
        <v>0.79600000000000004</v>
      </c>
      <c r="Q267" s="169"/>
      <c r="R267" s="169"/>
      <c r="S267" s="169">
        <v>16.2</v>
      </c>
      <c r="T267" s="170"/>
      <c r="U267" s="171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</row>
    <row r="268" spans="1:54">
      <c r="A268" s="167"/>
      <c r="B268" s="55" t="s">
        <v>406</v>
      </c>
      <c r="C268" s="50">
        <v>1989</v>
      </c>
      <c r="D268" s="153"/>
      <c r="E268" s="153"/>
      <c r="F268" s="57" t="s">
        <v>18</v>
      </c>
      <c r="G268" s="153"/>
      <c r="H268" s="153" t="s">
        <v>464</v>
      </c>
      <c r="I268" s="168" t="s">
        <v>20</v>
      </c>
      <c r="J268" s="58" t="s">
        <v>614</v>
      </c>
      <c r="K268" s="153" t="s">
        <v>549</v>
      </c>
      <c r="L268" s="55" t="s">
        <v>432</v>
      </c>
      <c r="M268" s="153"/>
      <c r="N268" s="184" t="s">
        <v>457</v>
      </c>
      <c r="O268" s="153"/>
      <c r="P268" s="169">
        <v>0.85399999999999998</v>
      </c>
      <c r="Q268" s="169"/>
      <c r="R268" s="169"/>
      <c r="S268" s="169">
        <v>8.6999999999999993</v>
      </c>
      <c r="T268" s="170"/>
      <c r="U268" s="171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</row>
    <row r="269" spans="1:54">
      <c r="A269" s="167"/>
      <c r="B269" s="55" t="s">
        <v>406</v>
      </c>
      <c r="C269" s="50">
        <v>1989</v>
      </c>
      <c r="D269" s="153"/>
      <c r="E269" s="153"/>
      <c r="F269" s="57" t="s">
        <v>18</v>
      </c>
      <c r="G269" s="153"/>
      <c r="H269" s="153" t="s">
        <v>464</v>
      </c>
      <c r="I269" s="168" t="s">
        <v>20</v>
      </c>
      <c r="J269" s="58" t="s">
        <v>614</v>
      </c>
      <c r="K269" s="153" t="s">
        <v>549</v>
      </c>
      <c r="L269" s="55" t="s">
        <v>432</v>
      </c>
      <c r="M269" s="153"/>
      <c r="N269" s="184" t="s">
        <v>458</v>
      </c>
      <c r="O269" s="153"/>
      <c r="P269" s="169">
        <v>0.82199999999999995</v>
      </c>
      <c r="Q269" s="169"/>
      <c r="R269" s="169"/>
      <c r="S269" s="169">
        <v>10.5</v>
      </c>
      <c r="T269" s="170"/>
    </row>
    <row r="270" spans="1:54">
      <c r="A270" s="167"/>
      <c r="B270" s="55" t="s">
        <v>406</v>
      </c>
      <c r="C270" s="50">
        <v>1989</v>
      </c>
      <c r="D270" s="153"/>
      <c r="E270" s="153"/>
      <c r="F270" s="57" t="s">
        <v>18</v>
      </c>
      <c r="G270" s="153"/>
      <c r="H270" s="153" t="s">
        <v>464</v>
      </c>
      <c r="I270" s="168" t="s">
        <v>20</v>
      </c>
      <c r="J270" s="58" t="s">
        <v>614</v>
      </c>
      <c r="K270" s="153" t="s">
        <v>549</v>
      </c>
      <c r="L270" s="55" t="s">
        <v>432</v>
      </c>
      <c r="M270" s="168"/>
      <c r="N270" s="184" t="s">
        <v>456</v>
      </c>
      <c r="O270" s="153"/>
      <c r="P270" s="169">
        <v>0.84099999999999997</v>
      </c>
      <c r="Q270" s="169"/>
      <c r="R270" s="169"/>
      <c r="S270" s="169"/>
      <c r="T270" s="170">
        <v>12.6</v>
      </c>
      <c r="U270" s="171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</row>
    <row r="271" spans="1:54">
      <c r="A271" s="167"/>
      <c r="B271" s="55" t="s">
        <v>406</v>
      </c>
      <c r="C271" s="50">
        <v>1989</v>
      </c>
      <c r="D271" s="153"/>
      <c r="E271" s="153"/>
      <c r="F271" s="57" t="s">
        <v>18</v>
      </c>
      <c r="G271" s="153"/>
      <c r="H271" s="153" t="s">
        <v>464</v>
      </c>
      <c r="I271" s="168" t="s">
        <v>20</v>
      </c>
      <c r="J271" s="58" t="s">
        <v>614</v>
      </c>
      <c r="K271" s="153" t="s">
        <v>549</v>
      </c>
      <c r="L271" s="55" t="s">
        <v>432</v>
      </c>
      <c r="M271" s="168"/>
      <c r="N271" s="184" t="s">
        <v>457</v>
      </c>
      <c r="O271" s="153"/>
      <c r="P271" s="169">
        <v>0.9</v>
      </c>
      <c r="Q271" s="169"/>
      <c r="R271" s="169"/>
      <c r="S271" s="169"/>
      <c r="T271" s="170">
        <v>6.2</v>
      </c>
      <c r="U271" s="171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</row>
    <row r="272" spans="1:54">
      <c r="A272" s="167"/>
      <c r="B272" s="55" t="s">
        <v>406</v>
      </c>
      <c r="C272" s="50">
        <v>1989</v>
      </c>
      <c r="D272" s="153"/>
      <c r="E272" s="153"/>
      <c r="F272" s="57" t="s">
        <v>18</v>
      </c>
      <c r="G272" s="153"/>
      <c r="H272" s="153" t="s">
        <v>464</v>
      </c>
      <c r="I272" s="168" t="s">
        <v>20</v>
      </c>
      <c r="J272" s="58" t="s">
        <v>614</v>
      </c>
      <c r="K272" s="153" t="s">
        <v>549</v>
      </c>
      <c r="L272" s="55" t="s">
        <v>432</v>
      </c>
      <c r="M272" s="168"/>
      <c r="N272" s="184" t="s">
        <v>458</v>
      </c>
      <c r="O272" s="153"/>
      <c r="P272" s="169">
        <v>0.84699999999999998</v>
      </c>
      <c r="Q272" s="169"/>
      <c r="R272" s="169"/>
      <c r="S272" s="169"/>
      <c r="T272" s="170">
        <v>9.5</v>
      </c>
      <c r="U272" s="171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</row>
    <row r="273" spans="1:54">
      <c r="A273" s="37">
        <v>46</v>
      </c>
      <c r="B273" s="181" t="s">
        <v>15</v>
      </c>
      <c r="C273" s="181">
        <v>1984</v>
      </c>
      <c r="D273" s="181" t="s">
        <v>16</v>
      </c>
      <c r="E273" s="43" t="s">
        <v>17</v>
      </c>
      <c r="F273" s="38" t="s">
        <v>18</v>
      </c>
      <c r="G273" s="38">
        <v>1983</v>
      </c>
      <c r="H273" s="38" t="s">
        <v>19</v>
      </c>
      <c r="I273" s="38" t="s">
        <v>20</v>
      </c>
      <c r="J273" s="38" t="s">
        <v>615</v>
      </c>
      <c r="K273" s="38" t="s">
        <v>550</v>
      </c>
      <c r="L273" s="38"/>
      <c r="M273" s="38"/>
      <c r="N273" s="38" t="s">
        <v>38</v>
      </c>
      <c r="O273" s="38">
        <v>0.2</v>
      </c>
      <c r="P273" s="39"/>
      <c r="Q273" s="39"/>
      <c r="R273" s="39"/>
      <c r="S273" s="39"/>
      <c r="T273" s="40">
        <v>5.5</v>
      </c>
      <c r="U273" s="26"/>
      <c r="V273" s="162"/>
      <c r="W273" s="163">
        <f t="shared" ref="W273:W290" si="24">+T273</f>
        <v>5.5</v>
      </c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</row>
    <row r="274" spans="1:54">
      <c r="A274" s="37">
        <v>46</v>
      </c>
      <c r="B274" s="181" t="s">
        <v>15</v>
      </c>
      <c r="C274" s="181">
        <v>1984</v>
      </c>
      <c r="D274" s="181" t="s">
        <v>16</v>
      </c>
      <c r="E274" s="43" t="s">
        <v>17</v>
      </c>
      <c r="F274" s="38" t="s">
        <v>18</v>
      </c>
      <c r="G274" s="38">
        <v>1983</v>
      </c>
      <c r="H274" s="38" t="s">
        <v>19</v>
      </c>
      <c r="I274" s="38" t="s">
        <v>20</v>
      </c>
      <c r="J274" s="38" t="s">
        <v>615</v>
      </c>
      <c r="K274" s="38" t="s">
        <v>550</v>
      </c>
      <c r="L274" s="38"/>
      <c r="M274" s="38"/>
      <c r="N274" s="38" t="s">
        <v>37</v>
      </c>
      <c r="O274" s="38">
        <v>0.2</v>
      </c>
      <c r="P274" s="39"/>
      <c r="Q274" s="39"/>
      <c r="R274" s="39"/>
      <c r="S274" s="39"/>
      <c r="T274" s="40">
        <v>9.1999999999999993</v>
      </c>
      <c r="U274" s="26"/>
      <c r="V274" s="162"/>
      <c r="W274" s="163">
        <f t="shared" si="24"/>
        <v>9.1999999999999993</v>
      </c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</row>
    <row r="275" spans="1:54">
      <c r="A275" s="37">
        <v>46</v>
      </c>
      <c r="B275" s="181" t="s">
        <v>15</v>
      </c>
      <c r="C275" s="181">
        <v>1984</v>
      </c>
      <c r="D275" s="181" t="s">
        <v>16</v>
      </c>
      <c r="E275" s="43" t="s">
        <v>17</v>
      </c>
      <c r="F275" s="38" t="s">
        <v>18</v>
      </c>
      <c r="G275" s="38">
        <v>1983</v>
      </c>
      <c r="H275" s="38" t="s">
        <v>19</v>
      </c>
      <c r="I275" s="38" t="s">
        <v>20</v>
      </c>
      <c r="J275" s="38" t="s">
        <v>615</v>
      </c>
      <c r="K275" s="38" t="s">
        <v>550</v>
      </c>
      <c r="L275" s="38"/>
      <c r="M275" s="38"/>
      <c r="N275" s="38" t="s">
        <v>36</v>
      </c>
      <c r="O275" s="38">
        <v>0.2</v>
      </c>
      <c r="P275" s="39"/>
      <c r="Q275" s="39"/>
      <c r="R275" s="39"/>
      <c r="S275" s="39"/>
      <c r="T275" s="40">
        <v>9.3000000000000007</v>
      </c>
      <c r="U275" s="26"/>
      <c r="V275" s="162"/>
      <c r="W275" s="163">
        <f t="shared" si="24"/>
        <v>9.3000000000000007</v>
      </c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</row>
    <row r="276" spans="1:54">
      <c r="A276" s="37">
        <v>46</v>
      </c>
      <c r="B276" s="181" t="s">
        <v>15</v>
      </c>
      <c r="C276" s="181">
        <v>1984</v>
      </c>
      <c r="D276" s="181" t="s">
        <v>16</v>
      </c>
      <c r="E276" s="43" t="s">
        <v>17</v>
      </c>
      <c r="F276" s="38" t="s">
        <v>18</v>
      </c>
      <c r="G276" s="38">
        <v>1983</v>
      </c>
      <c r="H276" s="38" t="s">
        <v>19</v>
      </c>
      <c r="I276" s="38" t="s">
        <v>20</v>
      </c>
      <c r="J276" s="38" t="s">
        <v>615</v>
      </c>
      <c r="K276" s="38" t="s">
        <v>550</v>
      </c>
      <c r="L276" s="38"/>
      <c r="M276" s="38"/>
      <c r="N276" s="38" t="s">
        <v>35</v>
      </c>
      <c r="O276" s="38">
        <v>0.2</v>
      </c>
      <c r="P276" s="39"/>
      <c r="Q276" s="39"/>
      <c r="R276" s="39"/>
      <c r="S276" s="39"/>
      <c r="T276" s="40">
        <v>9.5</v>
      </c>
      <c r="U276" s="26"/>
      <c r="V276" s="162"/>
      <c r="W276" s="163">
        <f t="shared" si="24"/>
        <v>9.5</v>
      </c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</row>
    <row r="277" spans="1:54">
      <c r="A277" s="37">
        <v>46</v>
      </c>
      <c r="B277" s="181" t="s">
        <v>15</v>
      </c>
      <c r="C277" s="181">
        <v>1984</v>
      </c>
      <c r="D277" s="181" t="s">
        <v>16</v>
      </c>
      <c r="E277" s="43" t="s">
        <v>17</v>
      </c>
      <c r="F277" s="38" t="s">
        <v>18</v>
      </c>
      <c r="G277" s="38">
        <v>1983</v>
      </c>
      <c r="H277" s="38" t="s">
        <v>19</v>
      </c>
      <c r="I277" s="38" t="s">
        <v>20</v>
      </c>
      <c r="J277" s="38" t="s">
        <v>615</v>
      </c>
      <c r="K277" s="38" t="s">
        <v>550</v>
      </c>
      <c r="L277" s="38"/>
      <c r="M277" s="38"/>
      <c r="N277" s="38" t="s">
        <v>34</v>
      </c>
      <c r="O277" s="38">
        <v>0.2</v>
      </c>
      <c r="P277" s="39"/>
      <c r="Q277" s="39"/>
      <c r="R277" s="39"/>
      <c r="S277" s="39"/>
      <c r="T277" s="40">
        <v>11.4</v>
      </c>
      <c r="U277" s="26"/>
      <c r="V277" s="162"/>
      <c r="W277" s="163">
        <f t="shared" si="24"/>
        <v>11.4</v>
      </c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</row>
    <row r="278" spans="1:54">
      <c r="A278" s="37">
        <v>46</v>
      </c>
      <c r="B278" s="181" t="s">
        <v>15</v>
      </c>
      <c r="C278" s="181">
        <v>1984</v>
      </c>
      <c r="D278" s="181" t="s">
        <v>16</v>
      </c>
      <c r="E278" s="43" t="s">
        <v>17</v>
      </c>
      <c r="F278" s="38" t="s">
        <v>18</v>
      </c>
      <c r="G278" s="38">
        <v>1983</v>
      </c>
      <c r="H278" s="38" t="s">
        <v>19</v>
      </c>
      <c r="I278" s="38" t="s">
        <v>20</v>
      </c>
      <c r="J278" s="38" t="s">
        <v>615</v>
      </c>
      <c r="K278" s="38" t="s">
        <v>550</v>
      </c>
      <c r="L278" s="38"/>
      <c r="M278" s="38"/>
      <c r="N278" s="38" t="s">
        <v>32</v>
      </c>
      <c r="O278" s="38">
        <v>0.2</v>
      </c>
      <c r="P278" s="39"/>
      <c r="Q278" s="39"/>
      <c r="R278" s="39"/>
      <c r="S278" s="39"/>
      <c r="T278" s="40">
        <v>11.7</v>
      </c>
      <c r="U278" s="26"/>
      <c r="V278" s="162"/>
      <c r="W278" s="163">
        <f t="shared" si="24"/>
        <v>11.7</v>
      </c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</row>
    <row r="279" spans="1:54">
      <c r="A279" s="37">
        <v>46</v>
      </c>
      <c r="B279" s="181" t="s">
        <v>15</v>
      </c>
      <c r="C279" s="181">
        <v>1984</v>
      </c>
      <c r="D279" s="181" t="s">
        <v>16</v>
      </c>
      <c r="E279" s="43" t="s">
        <v>17</v>
      </c>
      <c r="F279" s="38" t="s">
        <v>18</v>
      </c>
      <c r="G279" s="38">
        <v>1983</v>
      </c>
      <c r="H279" s="38" t="s">
        <v>19</v>
      </c>
      <c r="I279" s="38" t="s">
        <v>20</v>
      </c>
      <c r="J279" s="38" t="s">
        <v>615</v>
      </c>
      <c r="K279" s="38" t="s">
        <v>550</v>
      </c>
      <c r="L279" s="38"/>
      <c r="M279" s="38"/>
      <c r="N279" s="38" t="s">
        <v>33</v>
      </c>
      <c r="O279" s="38">
        <v>0.2</v>
      </c>
      <c r="P279" s="39"/>
      <c r="Q279" s="39"/>
      <c r="R279" s="39"/>
      <c r="S279" s="39"/>
      <c r="T279" s="40">
        <v>11.7</v>
      </c>
      <c r="U279" s="26"/>
      <c r="V279" s="162"/>
      <c r="W279" s="163">
        <f t="shared" si="24"/>
        <v>11.7</v>
      </c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</row>
    <row r="280" spans="1:54">
      <c r="A280" s="37">
        <v>46</v>
      </c>
      <c r="B280" s="181" t="s">
        <v>15</v>
      </c>
      <c r="C280" s="181">
        <v>1984</v>
      </c>
      <c r="D280" s="181" t="s">
        <v>16</v>
      </c>
      <c r="E280" s="43" t="s">
        <v>17</v>
      </c>
      <c r="F280" s="38" t="s">
        <v>18</v>
      </c>
      <c r="G280" s="38">
        <v>1983</v>
      </c>
      <c r="H280" s="38" t="s">
        <v>19</v>
      </c>
      <c r="I280" s="38" t="s">
        <v>20</v>
      </c>
      <c r="J280" s="38" t="s">
        <v>615</v>
      </c>
      <c r="K280" s="38" t="s">
        <v>550</v>
      </c>
      <c r="L280" s="38"/>
      <c r="M280" s="38"/>
      <c r="N280" s="38" t="s">
        <v>31</v>
      </c>
      <c r="O280" s="38">
        <v>0.2</v>
      </c>
      <c r="P280" s="39"/>
      <c r="Q280" s="39"/>
      <c r="R280" s="39"/>
      <c r="S280" s="39"/>
      <c r="T280" s="40">
        <v>12</v>
      </c>
      <c r="U280" s="26"/>
      <c r="V280" s="162"/>
      <c r="W280" s="163">
        <f t="shared" si="24"/>
        <v>12</v>
      </c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</row>
    <row r="281" spans="1:54">
      <c r="A281" s="37">
        <v>46</v>
      </c>
      <c r="B281" s="181" t="s">
        <v>15</v>
      </c>
      <c r="C281" s="181">
        <v>1984</v>
      </c>
      <c r="D281" s="181" t="s">
        <v>16</v>
      </c>
      <c r="E281" s="43" t="s">
        <v>17</v>
      </c>
      <c r="F281" s="38" t="s">
        <v>18</v>
      </c>
      <c r="G281" s="38">
        <v>1983</v>
      </c>
      <c r="H281" s="38" t="s">
        <v>19</v>
      </c>
      <c r="I281" s="38" t="s">
        <v>20</v>
      </c>
      <c r="J281" s="38" t="s">
        <v>615</v>
      </c>
      <c r="K281" s="38" t="s">
        <v>550</v>
      </c>
      <c r="L281" s="38"/>
      <c r="M281" s="38"/>
      <c r="N281" s="38" t="s">
        <v>30</v>
      </c>
      <c r="O281" s="38">
        <v>0.2</v>
      </c>
      <c r="P281" s="39"/>
      <c r="Q281" s="39"/>
      <c r="R281" s="39"/>
      <c r="S281" s="39"/>
      <c r="T281" s="40">
        <v>12.2</v>
      </c>
      <c r="U281" s="26"/>
      <c r="V281" s="162"/>
      <c r="W281" s="163">
        <f t="shared" si="24"/>
        <v>12.2</v>
      </c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</row>
    <row r="282" spans="1:54">
      <c r="A282" s="37">
        <v>46</v>
      </c>
      <c r="B282" s="181" t="s">
        <v>15</v>
      </c>
      <c r="C282" s="181">
        <v>1984</v>
      </c>
      <c r="D282" s="181" t="s">
        <v>16</v>
      </c>
      <c r="E282" s="43" t="s">
        <v>17</v>
      </c>
      <c r="F282" s="38" t="s">
        <v>18</v>
      </c>
      <c r="G282" s="38">
        <v>1983</v>
      </c>
      <c r="H282" s="38" t="s">
        <v>19</v>
      </c>
      <c r="I282" s="38" t="s">
        <v>20</v>
      </c>
      <c r="J282" s="38" t="s">
        <v>615</v>
      </c>
      <c r="K282" s="38" t="s">
        <v>550</v>
      </c>
      <c r="L282" s="38"/>
      <c r="M282" s="38"/>
      <c r="N282" s="38" t="s">
        <v>29</v>
      </c>
      <c r="O282" s="38">
        <v>0.2</v>
      </c>
      <c r="P282" s="39"/>
      <c r="Q282" s="39"/>
      <c r="R282" s="39"/>
      <c r="S282" s="39"/>
      <c r="T282" s="40">
        <v>12.4</v>
      </c>
      <c r="U282" s="26"/>
      <c r="V282" s="162"/>
      <c r="W282" s="163">
        <f t="shared" si="24"/>
        <v>12.4</v>
      </c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</row>
    <row r="283" spans="1:54">
      <c r="A283" s="37">
        <v>46</v>
      </c>
      <c r="B283" s="181" t="s">
        <v>15</v>
      </c>
      <c r="C283" s="181">
        <v>1984</v>
      </c>
      <c r="D283" s="181" t="s">
        <v>16</v>
      </c>
      <c r="E283" s="43" t="s">
        <v>17</v>
      </c>
      <c r="F283" s="38" t="s">
        <v>18</v>
      </c>
      <c r="G283" s="38">
        <v>1983</v>
      </c>
      <c r="H283" s="38" t="s">
        <v>19</v>
      </c>
      <c r="I283" s="38" t="s">
        <v>20</v>
      </c>
      <c r="J283" s="38" t="s">
        <v>615</v>
      </c>
      <c r="K283" s="38" t="s">
        <v>550</v>
      </c>
      <c r="L283" s="38"/>
      <c r="M283" s="38"/>
      <c r="N283" s="38" t="s">
        <v>28</v>
      </c>
      <c r="O283" s="38">
        <v>0.2</v>
      </c>
      <c r="P283" s="39"/>
      <c r="Q283" s="39"/>
      <c r="R283" s="39"/>
      <c r="S283" s="39"/>
      <c r="T283" s="40">
        <v>12.7</v>
      </c>
      <c r="U283" s="26"/>
      <c r="V283" s="162"/>
      <c r="W283" s="163">
        <f t="shared" si="24"/>
        <v>12.7</v>
      </c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</row>
    <row r="284" spans="1:54">
      <c r="A284" s="37">
        <v>46</v>
      </c>
      <c r="B284" s="181" t="s">
        <v>15</v>
      </c>
      <c r="C284" s="181">
        <v>1984</v>
      </c>
      <c r="D284" s="181" t="s">
        <v>16</v>
      </c>
      <c r="E284" s="43" t="s">
        <v>17</v>
      </c>
      <c r="F284" s="38" t="s">
        <v>18</v>
      </c>
      <c r="G284" s="38">
        <v>1983</v>
      </c>
      <c r="H284" s="38" t="s">
        <v>19</v>
      </c>
      <c r="I284" s="38" t="s">
        <v>20</v>
      </c>
      <c r="J284" s="38" t="s">
        <v>615</v>
      </c>
      <c r="K284" s="38" t="s">
        <v>550</v>
      </c>
      <c r="L284" s="38"/>
      <c r="M284" s="38"/>
      <c r="N284" s="38" t="s">
        <v>27</v>
      </c>
      <c r="O284" s="38">
        <v>0.2</v>
      </c>
      <c r="P284" s="39"/>
      <c r="Q284" s="39"/>
      <c r="R284" s="39"/>
      <c r="S284" s="39"/>
      <c r="T284" s="40">
        <v>13</v>
      </c>
      <c r="U284" s="26"/>
      <c r="V284" s="162"/>
      <c r="W284" s="163">
        <f t="shared" si="24"/>
        <v>13</v>
      </c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</row>
    <row r="285" spans="1:54">
      <c r="A285" s="37">
        <v>46</v>
      </c>
      <c r="B285" s="181" t="s">
        <v>15</v>
      </c>
      <c r="C285" s="181">
        <v>1984</v>
      </c>
      <c r="D285" s="181" t="s">
        <v>16</v>
      </c>
      <c r="E285" s="43" t="s">
        <v>17</v>
      </c>
      <c r="F285" s="38" t="s">
        <v>18</v>
      </c>
      <c r="G285" s="38">
        <v>1983</v>
      </c>
      <c r="H285" s="38" t="s">
        <v>19</v>
      </c>
      <c r="I285" s="38" t="s">
        <v>20</v>
      </c>
      <c r="J285" s="38" t="s">
        <v>615</v>
      </c>
      <c r="K285" s="38" t="s">
        <v>550</v>
      </c>
      <c r="L285" s="38"/>
      <c r="M285" s="38"/>
      <c r="N285" s="38" t="s">
        <v>26</v>
      </c>
      <c r="O285" s="38">
        <v>0.2</v>
      </c>
      <c r="P285" s="39"/>
      <c r="Q285" s="39"/>
      <c r="R285" s="39"/>
      <c r="S285" s="39"/>
      <c r="T285" s="40">
        <v>14</v>
      </c>
      <c r="U285" s="26"/>
      <c r="V285" s="162"/>
      <c r="W285" s="163">
        <f t="shared" si="24"/>
        <v>14</v>
      </c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</row>
    <row r="286" spans="1:54">
      <c r="A286" s="37">
        <v>46</v>
      </c>
      <c r="B286" s="181" t="s">
        <v>15</v>
      </c>
      <c r="C286" s="181">
        <v>1984</v>
      </c>
      <c r="D286" s="181" t="s">
        <v>16</v>
      </c>
      <c r="E286" s="43" t="s">
        <v>17</v>
      </c>
      <c r="F286" s="38" t="s">
        <v>18</v>
      </c>
      <c r="G286" s="38">
        <v>1983</v>
      </c>
      <c r="H286" s="38" t="s">
        <v>19</v>
      </c>
      <c r="I286" s="38" t="s">
        <v>20</v>
      </c>
      <c r="J286" s="38" t="s">
        <v>615</v>
      </c>
      <c r="K286" s="38" t="s">
        <v>550</v>
      </c>
      <c r="L286" s="38"/>
      <c r="M286" s="38"/>
      <c r="N286" s="38" t="s">
        <v>25</v>
      </c>
      <c r="O286" s="38">
        <v>0.2</v>
      </c>
      <c r="P286" s="39"/>
      <c r="Q286" s="39"/>
      <c r="R286" s="39"/>
      <c r="S286" s="39"/>
      <c r="T286" s="40">
        <v>15.9</v>
      </c>
      <c r="U286" s="26"/>
      <c r="V286" s="162"/>
      <c r="W286" s="163">
        <f t="shared" si="24"/>
        <v>15.9</v>
      </c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</row>
    <row r="287" spans="1:54">
      <c r="A287" s="37">
        <v>46</v>
      </c>
      <c r="B287" s="181" t="s">
        <v>15</v>
      </c>
      <c r="C287" s="181">
        <v>1984</v>
      </c>
      <c r="D287" s="181" t="s">
        <v>16</v>
      </c>
      <c r="E287" s="43" t="s">
        <v>17</v>
      </c>
      <c r="F287" s="38" t="s">
        <v>18</v>
      </c>
      <c r="G287" s="38">
        <v>1983</v>
      </c>
      <c r="H287" s="38" t="s">
        <v>19</v>
      </c>
      <c r="I287" s="38" t="s">
        <v>20</v>
      </c>
      <c r="J287" s="38" t="s">
        <v>615</v>
      </c>
      <c r="K287" s="38" t="s">
        <v>550</v>
      </c>
      <c r="L287" s="38"/>
      <c r="M287" s="38"/>
      <c r="N287" s="38" t="s">
        <v>24</v>
      </c>
      <c r="O287" s="38">
        <v>0.2</v>
      </c>
      <c r="P287" s="39"/>
      <c r="Q287" s="39"/>
      <c r="R287" s="39"/>
      <c r="S287" s="39"/>
      <c r="T287" s="40">
        <v>17.600000000000001</v>
      </c>
      <c r="U287" s="26"/>
      <c r="V287" s="162"/>
      <c r="W287" s="163">
        <f t="shared" si="24"/>
        <v>17.600000000000001</v>
      </c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</row>
    <row r="288" spans="1:54">
      <c r="A288" s="37">
        <v>46</v>
      </c>
      <c r="B288" s="181" t="s">
        <v>15</v>
      </c>
      <c r="C288" s="181">
        <v>1984</v>
      </c>
      <c r="D288" s="181" t="s">
        <v>16</v>
      </c>
      <c r="E288" s="43" t="s">
        <v>17</v>
      </c>
      <c r="F288" s="38" t="s">
        <v>18</v>
      </c>
      <c r="G288" s="38">
        <v>1983</v>
      </c>
      <c r="H288" s="38" t="s">
        <v>19</v>
      </c>
      <c r="I288" s="38" t="s">
        <v>20</v>
      </c>
      <c r="J288" s="38" t="s">
        <v>615</v>
      </c>
      <c r="K288" s="38" t="s">
        <v>550</v>
      </c>
      <c r="L288" s="38"/>
      <c r="M288" s="38"/>
      <c r="N288" s="38" t="s">
        <v>23</v>
      </c>
      <c r="O288" s="38">
        <v>0.2</v>
      </c>
      <c r="P288" s="39"/>
      <c r="Q288" s="39"/>
      <c r="R288" s="39"/>
      <c r="S288" s="39"/>
      <c r="T288" s="40">
        <v>18.399999999999999</v>
      </c>
      <c r="U288" s="26"/>
      <c r="V288" s="162"/>
      <c r="W288" s="163">
        <f t="shared" si="24"/>
        <v>18.399999999999999</v>
      </c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</row>
    <row r="289" spans="1:54">
      <c r="A289" s="37">
        <v>46</v>
      </c>
      <c r="B289" s="181" t="s">
        <v>15</v>
      </c>
      <c r="C289" s="181">
        <v>1984</v>
      </c>
      <c r="D289" s="181" t="s">
        <v>16</v>
      </c>
      <c r="E289" s="43" t="s">
        <v>17</v>
      </c>
      <c r="F289" s="38" t="s">
        <v>18</v>
      </c>
      <c r="G289" s="38">
        <v>1983</v>
      </c>
      <c r="H289" s="38" t="s">
        <v>19</v>
      </c>
      <c r="I289" s="38" t="s">
        <v>20</v>
      </c>
      <c r="J289" s="38" t="s">
        <v>615</v>
      </c>
      <c r="K289" s="38" t="s">
        <v>550</v>
      </c>
      <c r="L289" s="38"/>
      <c r="M289" s="38"/>
      <c r="N289" s="38" t="s">
        <v>22</v>
      </c>
      <c r="O289" s="38">
        <v>0.2</v>
      </c>
      <c r="P289" s="39"/>
      <c r="Q289" s="39"/>
      <c r="R289" s="39"/>
      <c r="S289" s="39"/>
      <c r="T289" s="40">
        <v>46.5</v>
      </c>
      <c r="U289" s="26"/>
      <c r="V289" s="162"/>
      <c r="W289" s="163">
        <f t="shared" si="24"/>
        <v>46.5</v>
      </c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</row>
    <row r="290" spans="1:54">
      <c r="A290" s="164"/>
      <c r="B290" s="50" t="s">
        <v>384</v>
      </c>
      <c r="C290" s="50">
        <v>1996</v>
      </c>
      <c r="D290" s="58"/>
      <c r="E290" s="58"/>
      <c r="F290" s="57" t="s">
        <v>122</v>
      </c>
      <c r="G290" s="58"/>
      <c r="H290" s="50"/>
      <c r="I290" s="58"/>
      <c r="J290" s="58"/>
      <c r="K290" s="50" t="s">
        <v>551</v>
      </c>
      <c r="L290" s="55" t="s">
        <v>377</v>
      </c>
      <c r="M290" s="58"/>
      <c r="N290" s="55"/>
      <c r="O290" s="58"/>
      <c r="P290" s="165"/>
      <c r="Q290" s="56">
        <v>0.97299999999999998</v>
      </c>
      <c r="R290" s="165"/>
      <c r="S290" s="165"/>
      <c r="T290" s="59">
        <v>1.48</v>
      </c>
      <c r="U290" s="166"/>
      <c r="V290" s="162">
        <f>+Q290</f>
        <v>0.97299999999999998</v>
      </c>
      <c r="W290" s="163">
        <f t="shared" si="24"/>
        <v>1.48</v>
      </c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</row>
    <row r="291" spans="1:54">
      <c r="B291" s="15"/>
      <c r="C291" s="14"/>
      <c r="F291" s="24"/>
      <c r="I291" s="156"/>
      <c r="J291" s="25"/>
      <c r="L291" s="15"/>
      <c r="M291" s="156"/>
      <c r="U291" s="171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</row>
    <row r="292" spans="1:54">
      <c r="B292" s="15"/>
      <c r="C292" s="14"/>
      <c r="F292" s="24"/>
      <c r="I292" s="156"/>
      <c r="J292" s="25"/>
      <c r="L292" s="15"/>
      <c r="M292" s="156"/>
      <c r="U292" s="171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</row>
    <row r="293" spans="1:54">
      <c r="B293" s="15"/>
      <c r="C293" s="14"/>
      <c r="F293" s="24"/>
      <c r="I293" s="156"/>
      <c r="J293" s="25"/>
      <c r="L293" s="15"/>
      <c r="M293" s="156"/>
      <c r="U293" s="171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</row>
    <row r="294" spans="1:54">
      <c r="U294" s="171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</row>
    <row r="297" spans="1:54">
      <c r="A297" s="155" t="s">
        <v>393</v>
      </c>
    </row>
    <row r="298" spans="1:54">
      <c r="A298" s="3">
        <v>174</v>
      </c>
      <c r="B298" s="3" t="s">
        <v>193</v>
      </c>
      <c r="C298" s="3">
        <v>2009</v>
      </c>
      <c r="D298" s="13" t="s">
        <v>194</v>
      </c>
      <c r="E298" s="8" t="s">
        <v>195</v>
      </c>
      <c r="F298" s="3" t="s">
        <v>122</v>
      </c>
      <c r="G298" s="12" t="s">
        <v>196</v>
      </c>
      <c r="H298" s="3" t="s">
        <v>197</v>
      </c>
      <c r="I298" s="3" t="s">
        <v>198</v>
      </c>
      <c r="J298" s="3"/>
      <c r="K298" s="3" t="s">
        <v>204</v>
      </c>
      <c r="L298" s="3" t="s">
        <v>565</v>
      </c>
      <c r="M298" s="11"/>
      <c r="N298" s="3" t="s">
        <v>204</v>
      </c>
      <c r="O298" s="3"/>
      <c r="P298" s="26"/>
      <c r="Q298" s="26">
        <v>0.91700000000000004</v>
      </c>
      <c r="R298" s="26"/>
      <c r="S298" s="26"/>
      <c r="T298" s="26">
        <v>12.7</v>
      </c>
      <c r="U298" s="26"/>
      <c r="V298" s="173">
        <f t="shared" ref="V298:V303" si="25">+Q298</f>
        <v>0.91700000000000004</v>
      </c>
      <c r="W298" s="172">
        <f t="shared" ref="W298:W303" si="26">+T298</f>
        <v>12.7</v>
      </c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</row>
    <row r="299" spans="1:54">
      <c r="A299" s="3">
        <v>174</v>
      </c>
      <c r="B299" s="3" t="s">
        <v>193</v>
      </c>
      <c r="C299" s="3">
        <v>2009</v>
      </c>
      <c r="D299" s="13" t="s">
        <v>194</v>
      </c>
      <c r="E299" s="8" t="s">
        <v>195</v>
      </c>
      <c r="F299" s="3" t="s">
        <v>122</v>
      </c>
      <c r="G299" s="12" t="s">
        <v>196</v>
      </c>
      <c r="H299" s="3" t="s">
        <v>205</v>
      </c>
      <c r="I299" s="3" t="s">
        <v>60</v>
      </c>
      <c r="J299" s="3"/>
      <c r="K299" s="3" t="s">
        <v>47</v>
      </c>
      <c r="L299" s="3" t="s">
        <v>564</v>
      </c>
      <c r="M299" s="11"/>
      <c r="N299" s="3" t="s">
        <v>47</v>
      </c>
      <c r="O299" s="3"/>
      <c r="P299" s="26"/>
      <c r="Q299" s="26">
        <v>0.90900000000000003</v>
      </c>
      <c r="R299" s="26"/>
      <c r="S299" s="26"/>
      <c r="T299" s="26">
        <v>11.6</v>
      </c>
      <c r="U299" s="26"/>
      <c r="V299" s="173">
        <f t="shared" si="25"/>
        <v>0.90900000000000003</v>
      </c>
      <c r="W299" s="172">
        <f t="shared" si="26"/>
        <v>11.6</v>
      </c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</row>
    <row r="300" spans="1:54">
      <c r="A300" s="3">
        <v>174</v>
      </c>
      <c r="B300" s="3" t="s">
        <v>193</v>
      </c>
      <c r="C300" s="3">
        <v>2009</v>
      </c>
      <c r="D300" s="13" t="s">
        <v>194</v>
      </c>
      <c r="E300" s="8" t="s">
        <v>195</v>
      </c>
      <c r="F300" s="3" t="s">
        <v>122</v>
      </c>
      <c r="G300" s="12" t="s">
        <v>196</v>
      </c>
      <c r="H300" s="3"/>
      <c r="I300" s="3"/>
      <c r="J300" s="3"/>
      <c r="K300" s="3" t="s">
        <v>566</v>
      </c>
      <c r="L300" s="3" t="s">
        <v>207</v>
      </c>
      <c r="M300" s="11"/>
      <c r="N300" s="3" t="s">
        <v>208</v>
      </c>
      <c r="O300" s="3"/>
      <c r="P300" s="26"/>
      <c r="Q300" s="26">
        <v>0.93</v>
      </c>
      <c r="R300" s="26"/>
      <c r="S300" s="26"/>
      <c r="T300" s="26">
        <v>23.4</v>
      </c>
      <c r="U300" s="26"/>
      <c r="V300" s="173">
        <f t="shared" si="25"/>
        <v>0.93</v>
      </c>
      <c r="W300" s="172">
        <f t="shared" si="26"/>
        <v>23.4</v>
      </c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</row>
    <row r="301" spans="1:54">
      <c r="A301" s="3">
        <v>174</v>
      </c>
      <c r="B301" s="3" t="s">
        <v>193</v>
      </c>
      <c r="C301" s="3">
        <v>2009</v>
      </c>
      <c r="D301" s="13" t="s">
        <v>194</v>
      </c>
      <c r="E301" s="8" t="s">
        <v>195</v>
      </c>
      <c r="F301" s="3" t="s">
        <v>122</v>
      </c>
      <c r="G301" s="12" t="s">
        <v>196</v>
      </c>
      <c r="H301" s="3" t="s">
        <v>212</v>
      </c>
      <c r="I301" s="3" t="s">
        <v>103</v>
      </c>
      <c r="J301" s="3"/>
      <c r="K301" s="3" t="s">
        <v>553</v>
      </c>
      <c r="L301" s="3" t="s">
        <v>552</v>
      </c>
      <c r="M301" s="11"/>
      <c r="N301" s="3" t="s">
        <v>228</v>
      </c>
      <c r="O301" s="3"/>
      <c r="P301" s="26"/>
      <c r="Q301" s="26">
        <v>0.91500000000000004</v>
      </c>
      <c r="R301" s="26"/>
      <c r="S301" s="26"/>
      <c r="T301" s="26">
        <v>29.4</v>
      </c>
      <c r="U301" s="26"/>
      <c r="V301" s="173">
        <f t="shared" si="25"/>
        <v>0.91500000000000004</v>
      </c>
      <c r="W301" s="172">
        <f t="shared" si="26"/>
        <v>29.4</v>
      </c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</row>
    <row r="302" spans="1:54">
      <c r="A302" s="3">
        <v>174</v>
      </c>
      <c r="B302" s="3" t="s">
        <v>193</v>
      </c>
      <c r="C302" s="3">
        <v>2009</v>
      </c>
      <c r="D302" s="13" t="s">
        <v>194</v>
      </c>
      <c r="E302" s="8" t="s">
        <v>195</v>
      </c>
      <c r="F302" s="3" t="s">
        <v>122</v>
      </c>
      <c r="G302" s="12" t="s">
        <v>196</v>
      </c>
      <c r="H302" s="3"/>
      <c r="I302" s="3"/>
      <c r="J302" s="3"/>
      <c r="K302" s="3" t="s">
        <v>554</v>
      </c>
      <c r="L302" s="3" t="s">
        <v>230</v>
      </c>
      <c r="M302" s="11"/>
      <c r="N302" s="3" t="s">
        <v>231</v>
      </c>
      <c r="O302" s="3"/>
      <c r="P302" s="26"/>
      <c r="Q302" s="26">
        <v>0.92200000000000004</v>
      </c>
      <c r="R302" s="26"/>
      <c r="S302" s="26"/>
      <c r="T302" s="26">
        <v>10.199999999999999</v>
      </c>
      <c r="U302" s="26"/>
      <c r="V302" s="173">
        <f t="shared" si="25"/>
        <v>0.92200000000000004</v>
      </c>
      <c r="W302" s="172">
        <f t="shared" si="26"/>
        <v>10.199999999999999</v>
      </c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</row>
    <row r="303" spans="1:54">
      <c r="A303" s="3">
        <v>174</v>
      </c>
      <c r="B303" s="3" t="s">
        <v>193</v>
      </c>
      <c r="C303" s="3">
        <v>2009</v>
      </c>
      <c r="D303" s="13" t="s">
        <v>194</v>
      </c>
      <c r="E303" s="8" t="s">
        <v>195</v>
      </c>
      <c r="F303" s="3" t="s">
        <v>122</v>
      </c>
      <c r="G303" s="12" t="s">
        <v>196</v>
      </c>
      <c r="H303" s="3"/>
      <c r="I303" s="3"/>
      <c r="J303" s="3"/>
      <c r="K303" s="3" t="s">
        <v>567</v>
      </c>
      <c r="L303" s="11"/>
      <c r="M303" s="11"/>
      <c r="N303" s="3" t="s">
        <v>237</v>
      </c>
      <c r="O303" s="3"/>
      <c r="P303" s="26"/>
      <c r="Q303" s="26">
        <v>0.90500000000000003</v>
      </c>
      <c r="R303" s="26"/>
      <c r="S303" s="26"/>
      <c r="T303" s="26">
        <v>18.899999999999999</v>
      </c>
      <c r="U303" s="26"/>
      <c r="V303" s="173">
        <f t="shared" si="25"/>
        <v>0.90500000000000003</v>
      </c>
      <c r="W303" s="172">
        <f t="shared" si="26"/>
        <v>18.899999999999999</v>
      </c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</row>
    <row r="304" spans="1:54">
      <c r="A304" s="3"/>
      <c r="B304" s="3"/>
      <c r="C304" s="3"/>
      <c r="D304" s="13"/>
      <c r="E304" s="8"/>
      <c r="F304" s="3"/>
      <c r="G304" s="12"/>
      <c r="H304" s="3"/>
      <c r="I304" s="3"/>
      <c r="J304" s="3"/>
      <c r="K304" s="3"/>
      <c r="L304" s="11"/>
      <c r="M304" s="11"/>
      <c r="N304" s="3"/>
      <c r="O304" s="3"/>
      <c r="P304" s="26"/>
      <c r="Q304" s="26"/>
      <c r="R304" s="26"/>
      <c r="S304" s="26"/>
      <c r="T304" s="26"/>
      <c r="U304" s="26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</row>
    <row r="305" spans="1:54">
      <c r="A305" s="3" t="s">
        <v>394</v>
      </c>
      <c r="B305" s="3"/>
      <c r="C305" s="3"/>
      <c r="D305" s="13"/>
      <c r="E305" s="8"/>
      <c r="F305" s="3"/>
      <c r="G305" s="12"/>
      <c r="H305" s="3"/>
      <c r="I305" s="3"/>
      <c r="J305" s="3"/>
      <c r="K305" s="3"/>
      <c r="L305" s="11"/>
      <c r="M305" s="11"/>
      <c r="N305" s="3"/>
      <c r="O305" s="3"/>
      <c r="P305" s="26"/>
      <c r="Q305" s="26"/>
      <c r="R305" s="26"/>
      <c r="S305" s="26"/>
      <c r="T305" s="26"/>
      <c r="U305" s="26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</row>
    <row r="306" spans="1:54">
      <c r="A306" s="1">
        <v>194</v>
      </c>
      <c r="B306" s="185" t="s">
        <v>140</v>
      </c>
      <c r="C306" s="3">
        <v>2007</v>
      </c>
      <c r="D306" s="185" t="s">
        <v>141</v>
      </c>
      <c r="E306" s="185" t="s">
        <v>142</v>
      </c>
      <c r="F306" s="2" t="s">
        <v>122</v>
      </c>
      <c r="G306" s="3">
        <v>2007</v>
      </c>
      <c r="H306" s="3"/>
      <c r="I306" s="3"/>
      <c r="J306" s="3"/>
      <c r="K306" s="3" t="s">
        <v>568</v>
      </c>
      <c r="L306" s="3" t="s">
        <v>143</v>
      </c>
      <c r="M306" s="3"/>
      <c r="N306" s="3" t="s">
        <v>144</v>
      </c>
      <c r="O306" s="3"/>
      <c r="P306" s="26"/>
      <c r="Q306" s="26"/>
      <c r="R306" s="26"/>
      <c r="S306" s="26"/>
      <c r="T306" s="26"/>
      <c r="U306" s="26">
        <v>201</v>
      </c>
    </row>
    <row r="307" spans="1:54">
      <c r="A307" s="1">
        <v>194</v>
      </c>
      <c r="B307" s="185" t="s">
        <v>140</v>
      </c>
      <c r="C307" s="3">
        <v>2007</v>
      </c>
      <c r="D307" s="185" t="s">
        <v>141</v>
      </c>
      <c r="E307" s="185" t="s">
        <v>142</v>
      </c>
      <c r="F307" s="2" t="s">
        <v>122</v>
      </c>
      <c r="G307" s="3">
        <v>2007</v>
      </c>
      <c r="H307" s="3"/>
      <c r="I307" s="3"/>
      <c r="J307" s="3"/>
      <c r="K307" s="3" t="s">
        <v>145</v>
      </c>
      <c r="L307" s="3"/>
      <c r="M307" s="3"/>
      <c r="N307" s="3" t="s">
        <v>146</v>
      </c>
      <c r="O307" s="3"/>
      <c r="P307" s="26"/>
      <c r="Q307" s="26"/>
      <c r="R307" s="26"/>
      <c r="S307" s="26"/>
      <c r="T307" s="26"/>
      <c r="U307" s="26">
        <v>453</v>
      </c>
    </row>
    <row r="308" spans="1:54">
      <c r="A308" s="1">
        <v>194</v>
      </c>
      <c r="B308" s="185" t="s">
        <v>140</v>
      </c>
      <c r="C308" s="3">
        <v>2007</v>
      </c>
      <c r="D308" s="185" t="s">
        <v>141</v>
      </c>
      <c r="E308" s="185" t="s">
        <v>142</v>
      </c>
      <c r="F308" s="2" t="s">
        <v>122</v>
      </c>
      <c r="G308" s="3">
        <v>2007</v>
      </c>
      <c r="H308" s="3"/>
      <c r="I308" s="3"/>
      <c r="J308" s="3"/>
      <c r="K308" s="3" t="s">
        <v>147</v>
      </c>
      <c r="L308" s="3"/>
      <c r="M308" s="3"/>
      <c r="N308" s="3" t="s">
        <v>148</v>
      </c>
      <c r="O308" s="3"/>
      <c r="P308" s="26"/>
      <c r="Q308" s="26"/>
      <c r="R308" s="26"/>
      <c r="S308" s="26"/>
      <c r="T308" s="26"/>
      <c r="U308" s="26">
        <v>2720</v>
      </c>
    </row>
    <row r="309" spans="1:54">
      <c r="A309" s="1">
        <v>194</v>
      </c>
      <c r="B309" s="185" t="s">
        <v>140</v>
      </c>
      <c r="C309" s="3">
        <v>2007</v>
      </c>
      <c r="D309" s="185" t="s">
        <v>141</v>
      </c>
      <c r="E309" s="185" t="s">
        <v>142</v>
      </c>
      <c r="F309" s="2" t="s">
        <v>122</v>
      </c>
      <c r="G309" s="3">
        <v>2007</v>
      </c>
      <c r="H309" s="3"/>
      <c r="I309" s="3"/>
      <c r="J309" s="3"/>
      <c r="K309" s="3" t="s">
        <v>147</v>
      </c>
      <c r="L309" s="3"/>
      <c r="M309" s="3"/>
      <c r="N309" s="3" t="s">
        <v>149</v>
      </c>
      <c r="O309" s="3"/>
      <c r="P309" s="26"/>
      <c r="Q309" s="26"/>
      <c r="R309" s="26"/>
      <c r="S309" s="26"/>
      <c r="T309" s="26"/>
      <c r="U309" s="26">
        <v>883</v>
      </c>
    </row>
    <row r="310" spans="1:54">
      <c r="A310" s="1">
        <v>194</v>
      </c>
      <c r="B310" s="185" t="s">
        <v>140</v>
      </c>
      <c r="C310" s="3">
        <v>2007</v>
      </c>
      <c r="D310" s="185" t="s">
        <v>141</v>
      </c>
      <c r="E310" s="185" t="s">
        <v>142</v>
      </c>
      <c r="F310" s="2" t="s">
        <v>122</v>
      </c>
      <c r="G310" s="3">
        <v>2007</v>
      </c>
      <c r="H310" s="3"/>
      <c r="I310" s="3"/>
      <c r="J310" s="3"/>
      <c r="K310" s="3" t="s">
        <v>150</v>
      </c>
      <c r="L310" s="3"/>
      <c r="M310" s="3"/>
      <c r="N310" s="3" t="s">
        <v>151</v>
      </c>
      <c r="O310" s="3"/>
      <c r="P310" s="26"/>
      <c r="Q310" s="26"/>
      <c r="R310" s="26"/>
      <c r="S310" s="26"/>
      <c r="T310" s="26"/>
      <c r="U310" s="26">
        <v>504</v>
      </c>
    </row>
    <row r="311" spans="1:54">
      <c r="A311" s="1">
        <v>194</v>
      </c>
      <c r="B311" s="185" t="s">
        <v>140</v>
      </c>
      <c r="C311" s="3">
        <v>2007</v>
      </c>
      <c r="D311" s="185" t="s">
        <v>141</v>
      </c>
      <c r="E311" s="185" t="s">
        <v>142</v>
      </c>
      <c r="F311" s="2" t="s">
        <v>122</v>
      </c>
      <c r="G311" s="3">
        <v>2007</v>
      </c>
      <c r="H311" s="3"/>
      <c r="I311" s="3"/>
      <c r="J311" s="3"/>
      <c r="K311" s="3" t="s">
        <v>152</v>
      </c>
      <c r="L311" s="3"/>
      <c r="M311" s="3"/>
      <c r="N311" s="3" t="s">
        <v>153</v>
      </c>
      <c r="O311" s="3"/>
      <c r="P311" s="26"/>
      <c r="Q311" s="26"/>
      <c r="R311" s="26"/>
      <c r="S311" s="26"/>
      <c r="T311" s="26"/>
      <c r="U311" s="26">
        <v>652</v>
      </c>
    </row>
    <row r="312" spans="1:54">
      <c r="A312" s="1">
        <v>194</v>
      </c>
      <c r="B312" s="185" t="s">
        <v>140</v>
      </c>
      <c r="C312" s="3">
        <v>2007</v>
      </c>
      <c r="D312" s="185" t="s">
        <v>141</v>
      </c>
      <c r="E312" s="185" t="s">
        <v>142</v>
      </c>
      <c r="F312" s="2" t="s">
        <v>122</v>
      </c>
      <c r="G312" s="3">
        <v>2007</v>
      </c>
      <c r="H312" s="3"/>
      <c r="I312" s="3"/>
      <c r="J312" s="3"/>
      <c r="K312" s="3" t="s">
        <v>152</v>
      </c>
      <c r="L312" s="3"/>
      <c r="M312" s="3"/>
      <c r="N312" s="3" t="s">
        <v>154</v>
      </c>
      <c r="O312" s="3"/>
      <c r="P312" s="26"/>
      <c r="Q312" s="26"/>
      <c r="R312" s="26"/>
      <c r="S312" s="26"/>
      <c r="T312" s="26"/>
      <c r="U312" s="26">
        <v>457</v>
      </c>
    </row>
    <row r="313" spans="1:54">
      <c r="A313" s="1">
        <v>194</v>
      </c>
      <c r="B313" s="185" t="s">
        <v>140</v>
      </c>
      <c r="C313" s="3">
        <v>2007</v>
      </c>
      <c r="D313" s="185" t="s">
        <v>141</v>
      </c>
      <c r="E313" s="185" t="s">
        <v>142</v>
      </c>
      <c r="F313" s="2" t="s">
        <v>155</v>
      </c>
      <c r="G313" s="3">
        <v>2007</v>
      </c>
      <c r="H313" s="3" t="s">
        <v>156</v>
      </c>
      <c r="I313" s="3" t="s">
        <v>157</v>
      </c>
      <c r="J313" s="3"/>
      <c r="K313" s="3" t="s">
        <v>569</v>
      </c>
      <c r="L313" s="3"/>
      <c r="M313" s="3"/>
      <c r="N313" s="3" t="s">
        <v>158</v>
      </c>
      <c r="O313" s="3">
        <v>4</v>
      </c>
      <c r="P313" s="26"/>
      <c r="Q313" s="26"/>
      <c r="R313" s="26"/>
      <c r="S313" s="26"/>
      <c r="T313" s="26"/>
      <c r="U313" s="26">
        <v>1560</v>
      </c>
    </row>
    <row r="314" spans="1:54">
      <c r="A314" s="1">
        <v>194</v>
      </c>
      <c r="B314" s="185" t="s">
        <v>140</v>
      </c>
      <c r="C314" s="3">
        <v>2007</v>
      </c>
      <c r="D314" s="185" t="s">
        <v>141</v>
      </c>
      <c r="E314" s="185" t="s">
        <v>142</v>
      </c>
      <c r="F314" s="2" t="s">
        <v>155</v>
      </c>
      <c r="G314" s="3">
        <v>2007</v>
      </c>
      <c r="H314" s="3" t="s">
        <v>156</v>
      </c>
      <c r="I314" s="3" t="s">
        <v>157</v>
      </c>
      <c r="J314" s="3"/>
      <c r="K314" s="3" t="s">
        <v>569</v>
      </c>
      <c r="L314" s="3"/>
      <c r="M314" s="3"/>
      <c r="N314" s="3" t="s">
        <v>159</v>
      </c>
      <c r="O314" s="3">
        <v>4</v>
      </c>
      <c r="P314" s="26"/>
      <c r="Q314" s="26"/>
      <c r="R314" s="26"/>
      <c r="S314" s="26"/>
      <c r="T314" s="26"/>
      <c r="U314" s="26">
        <v>776</v>
      </c>
    </row>
    <row r="315" spans="1:54">
      <c r="A315" s="1">
        <v>194</v>
      </c>
      <c r="B315" s="185" t="s">
        <v>140</v>
      </c>
      <c r="C315" s="3">
        <v>2007</v>
      </c>
      <c r="D315" s="185" t="s">
        <v>141</v>
      </c>
      <c r="E315" s="185" t="s">
        <v>142</v>
      </c>
      <c r="F315" s="2" t="s">
        <v>155</v>
      </c>
      <c r="G315" s="3">
        <v>2007</v>
      </c>
      <c r="H315" s="3" t="s">
        <v>156</v>
      </c>
      <c r="I315" s="3" t="s">
        <v>157</v>
      </c>
      <c r="J315" s="3"/>
      <c r="K315" s="3" t="s">
        <v>569</v>
      </c>
      <c r="L315" s="3"/>
      <c r="M315" s="3"/>
      <c r="N315" s="3" t="s">
        <v>160</v>
      </c>
      <c r="O315" s="3">
        <v>4</v>
      </c>
      <c r="P315" s="26"/>
      <c r="Q315" s="26"/>
      <c r="R315" s="26"/>
      <c r="S315" s="26"/>
      <c r="T315" s="26"/>
      <c r="U315" s="26">
        <v>344</v>
      </c>
    </row>
    <row r="316" spans="1:54">
      <c r="A316" s="4">
        <v>194</v>
      </c>
      <c r="B316" s="186" t="s">
        <v>140</v>
      </c>
      <c r="C316" s="6">
        <v>2007</v>
      </c>
      <c r="D316" s="186" t="s">
        <v>141</v>
      </c>
      <c r="E316" s="186" t="s">
        <v>142</v>
      </c>
      <c r="F316" s="5" t="s">
        <v>155</v>
      </c>
      <c r="G316" s="6">
        <v>2007</v>
      </c>
      <c r="H316" s="6" t="s">
        <v>156</v>
      </c>
      <c r="I316" s="6" t="s">
        <v>157</v>
      </c>
      <c r="J316" s="6"/>
      <c r="K316" s="6" t="s">
        <v>569</v>
      </c>
      <c r="L316" s="6"/>
      <c r="M316" s="6"/>
      <c r="N316" s="6" t="s">
        <v>161</v>
      </c>
      <c r="O316" s="6">
        <v>4</v>
      </c>
      <c r="P316" s="30"/>
      <c r="Q316" s="30"/>
      <c r="R316" s="30"/>
      <c r="S316" s="30"/>
      <c r="T316" s="30"/>
      <c r="U316" s="30">
        <v>58</v>
      </c>
    </row>
    <row r="317" spans="1:54">
      <c r="A317" s="1">
        <v>194</v>
      </c>
      <c r="B317" s="185" t="s">
        <v>140</v>
      </c>
      <c r="C317" s="3">
        <v>2007</v>
      </c>
      <c r="D317" s="185" t="s">
        <v>141</v>
      </c>
      <c r="E317" s="185" t="s">
        <v>142</v>
      </c>
      <c r="F317" s="2" t="s">
        <v>155</v>
      </c>
      <c r="G317" s="3">
        <v>2007</v>
      </c>
      <c r="H317" s="3" t="s">
        <v>162</v>
      </c>
      <c r="I317" s="3" t="s">
        <v>157</v>
      </c>
      <c r="J317" s="3"/>
      <c r="K317" s="3" t="s">
        <v>570</v>
      </c>
      <c r="L317" s="3"/>
      <c r="M317" s="3"/>
      <c r="N317" s="3" t="s">
        <v>163</v>
      </c>
      <c r="O317" s="3">
        <v>4</v>
      </c>
      <c r="P317" s="26"/>
      <c r="Q317" s="26"/>
      <c r="R317" s="26"/>
      <c r="S317" s="26"/>
      <c r="T317" s="26"/>
      <c r="U317" s="26">
        <v>592</v>
      </c>
    </row>
    <row r="318" spans="1:54">
      <c r="A318" s="1">
        <v>194</v>
      </c>
      <c r="B318" s="185" t="s">
        <v>140</v>
      </c>
      <c r="C318" s="3">
        <v>2007</v>
      </c>
      <c r="D318" s="185" t="s">
        <v>141</v>
      </c>
      <c r="E318" s="185" t="s">
        <v>142</v>
      </c>
      <c r="F318" s="2" t="s">
        <v>155</v>
      </c>
      <c r="G318" s="3">
        <v>2007</v>
      </c>
      <c r="H318" s="3" t="s">
        <v>162</v>
      </c>
      <c r="I318" s="3" t="s">
        <v>157</v>
      </c>
      <c r="J318" s="3"/>
      <c r="K318" s="3" t="s">
        <v>570</v>
      </c>
      <c r="L318" s="3"/>
      <c r="M318" s="3"/>
      <c r="N318" s="3" t="s">
        <v>164</v>
      </c>
      <c r="O318" s="3">
        <v>4</v>
      </c>
      <c r="P318" s="26"/>
      <c r="Q318" s="26"/>
      <c r="R318" s="26"/>
      <c r="S318" s="26"/>
      <c r="T318" s="26"/>
      <c r="U318" s="26">
        <v>376</v>
      </c>
    </row>
    <row r="319" spans="1:54">
      <c r="A319" s="1">
        <v>194</v>
      </c>
      <c r="B319" s="185" t="s">
        <v>140</v>
      </c>
      <c r="C319" s="3">
        <v>2007</v>
      </c>
      <c r="D319" s="185" t="s">
        <v>141</v>
      </c>
      <c r="E319" s="185" t="s">
        <v>142</v>
      </c>
      <c r="F319" s="2" t="s">
        <v>155</v>
      </c>
      <c r="G319" s="3">
        <v>2007</v>
      </c>
      <c r="H319" s="3" t="s">
        <v>165</v>
      </c>
      <c r="I319" s="3" t="s">
        <v>60</v>
      </c>
      <c r="J319" s="3"/>
      <c r="K319" s="3" t="s">
        <v>570</v>
      </c>
      <c r="L319" s="3"/>
      <c r="M319" s="3"/>
      <c r="N319" s="3" t="s">
        <v>166</v>
      </c>
      <c r="O319" s="3">
        <v>20</v>
      </c>
      <c r="P319" s="26"/>
      <c r="Q319" s="26"/>
      <c r="R319" s="26"/>
      <c r="S319" s="26"/>
      <c r="T319" s="26"/>
      <c r="U319" s="26">
        <v>354</v>
      </c>
    </row>
    <row r="320" spans="1:54">
      <c r="A320" s="1">
        <v>194</v>
      </c>
      <c r="B320" s="185" t="s">
        <v>140</v>
      </c>
      <c r="C320" s="3">
        <v>2007</v>
      </c>
      <c r="D320" s="185" t="s">
        <v>141</v>
      </c>
      <c r="E320" s="185" t="s">
        <v>142</v>
      </c>
      <c r="F320" s="2" t="s">
        <v>155</v>
      </c>
      <c r="G320" s="3">
        <v>2007</v>
      </c>
      <c r="H320" s="3" t="s">
        <v>165</v>
      </c>
      <c r="I320" s="3" t="s">
        <v>60</v>
      </c>
      <c r="J320" s="3"/>
      <c r="K320" s="3" t="s">
        <v>570</v>
      </c>
      <c r="L320" s="3"/>
      <c r="M320" s="3"/>
      <c r="N320" s="3" t="s">
        <v>167</v>
      </c>
      <c r="O320" s="3">
        <v>20</v>
      </c>
      <c r="P320" s="26"/>
      <c r="Q320" s="26"/>
      <c r="R320" s="26"/>
      <c r="S320" s="26"/>
      <c r="T320" s="26"/>
      <c r="U320" s="26">
        <v>106</v>
      </c>
    </row>
    <row r="321" spans="1:21">
      <c r="A321" s="1">
        <v>194</v>
      </c>
      <c r="B321" s="185" t="s">
        <v>140</v>
      </c>
      <c r="C321" s="3">
        <v>2007</v>
      </c>
      <c r="D321" s="185" t="s">
        <v>141</v>
      </c>
      <c r="E321" s="185" t="s">
        <v>142</v>
      </c>
      <c r="F321" s="2" t="s">
        <v>122</v>
      </c>
      <c r="G321" s="3">
        <v>2007</v>
      </c>
      <c r="H321" s="3"/>
      <c r="I321" s="3"/>
      <c r="J321" s="3"/>
      <c r="K321" s="3" t="s">
        <v>571</v>
      </c>
      <c r="L321" s="3"/>
      <c r="M321" s="3"/>
      <c r="N321" s="3" t="s">
        <v>168</v>
      </c>
      <c r="O321" s="3"/>
      <c r="P321" s="26"/>
      <c r="Q321" s="26"/>
      <c r="R321" s="26"/>
      <c r="S321" s="26"/>
      <c r="T321" s="26"/>
      <c r="U321" s="26">
        <v>520</v>
      </c>
    </row>
    <row r="322" spans="1:21">
      <c r="A322" s="4">
        <v>194</v>
      </c>
      <c r="B322" s="186" t="s">
        <v>140</v>
      </c>
      <c r="C322" s="6">
        <v>2007</v>
      </c>
      <c r="D322" s="186" t="s">
        <v>141</v>
      </c>
      <c r="E322" s="186" t="s">
        <v>142</v>
      </c>
      <c r="F322" s="5" t="s">
        <v>122</v>
      </c>
      <c r="G322" s="6">
        <v>2007</v>
      </c>
      <c r="H322" s="6"/>
      <c r="I322" s="6"/>
      <c r="J322" s="6"/>
      <c r="K322" s="6" t="s">
        <v>583</v>
      </c>
      <c r="L322" s="6"/>
      <c r="M322" s="6"/>
      <c r="N322" s="6" t="s">
        <v>169</v>
      </c>
      <c r="O322" s="6"/>
      <c r="P322" s="30"/>
      <c r="Q322" s="30"/>
      <c r="R322" s="30"/>
      <c r="S322" s="30"/>
      <c r="T322" s="30"/>
      <c r="U322" s="30">
        <v>346</v>
      </c>
    </row>
    <row r="323" spans="1:21">
      <c r="A323" s="1">
        <v>194</v>
      </c>
      <c r="B323" s="185" t="s">
        <v>140</v>
      </c>
      <c r="C323" s="3">
        <v>2007</v>
      </c>
      <c r="D323" s="185" t="s">
        <v>141</v>
      </c>
      <c r="E323" s="185" t="s">
        <v>142</v>
      </c>
      <c r="F323" s="2" t="s">
        <v>122</v>
      </c>
      <c r="G323" s="3">
        <v>2007</v>
      </c>
      <c r="H323" s="3"/>
      <c r="I323" s="3"/>
      <c r="J323" s="3"/>
      <c r="K323" s="3" t="s">
        <v>572</v>
      </c>
      <c r="L323" s="3"/>
      <c r="M323" s="3"/>
      <c r="N323" s="3" t="s">
        <v>170</v>
      </c>
      <c r="O323" s="3"/>
      <c r="P323" s="26"/>
      <c r="Q323" s="26"/>
      <c r="R323" s="26"/>
      <c r="S323" s="26"/>
      <c r="T323" s="26"/>
      <c r="U323" s="26">
        <v>223</v>
      </c>
    </row>
    <row r="324" spans="1:21">
      <c r="A324" s="1">
        <v>194</v>
      </c>
      <c r="B324" s="185" t="s">
        <v>140</v>
      </c>
      <c r="C324" s="3">
        <v>2007</v>
      </c>
      <c r="D324" s="185" t="s">
        <v>141</v>
      </c>
      <c r="E324" s="185" t="s">
        <v>142</v>
      </c>
      <c r="F324" s="2" t="s">
        <v>122</v>
      </c>
      <c r="G324" s="3">
        <v>2007</v>
      </c>
      <c r="H324" s="3"/>
      <c r="I324" s="3"/>
      <c r="J324" s="3"/>
      <c r="K324" s="3" t="s">
        <v>573</v>
      </c>
      <c r="L324" s="3"/>
      <c r="M324" s="3"/>
      <c r="N324" s="3" t="s">
        <v>171</v>
      </c>
      <c r="O324" s="3"/>
      <c r="P324" s="26"/>
      <c r="Q324" s="26"/>
      <c r="R324" s="26"/>
      <c r="S324" s="26"/>
      <c r="T324" s="26"/>
      <c r="U324" s="26">
        <v>1930</v>
      </c>
    </row>
    <row r="325" spans="1:21">
      <c r="A325" s="1">
        <v>194</v>
      </c>
      <c r="B325" s="185" t="s">
        <v>140</v>
      </c>
      <c r="C325" s="3">
        <v>2007</v>
      </c>
      <c r="D325" s="185" t="s">
        <v>141</v>
      </c>
      <c r="E325" s="185" t="s">
        <v>142</v>
      </c>
      <c r="F325" s="2" t="s">
        <v>122</v>
      </c>
      <c r="G325" s="3">
        <v>2007</v>
      </c>
      <c r="H325" s="3"/>
      <c r="I325" s="3"/>
      <c r="J325" s="3"/>
      <c r="K325" s="3" t="s">
        <v>573</v>
      </c>
      <c r="L325" s="3"/>
      <c r="M325" s="3"/>
      <c r="N325" s="3" t="s">
        <v>172</v>
      </c>
      <c r="O325" s="3"/>
      <c r="P325" s="26"/>
      <c r="Q325" s="26"/>
      <c r="R325" s="26"/>
      <c r="S325" s="26"/>
      <c r="T325" s="26"/>
      <c r="U325" s="26">
        <v>364</v>
      </c>
    </row>
    <row r="326" spans="1:21">
      <c r="A326" s="1">
        <v>194</v>
      </c>
      <c r="B326" s="185" t="s">
        <v>140</v>
      </c>
      <c r="C326" s="3">
        <v>2007</v>
      </c>
      <c r="D326" s="185" t="s">
        <v>141</v>
      </c>
      <c r="E326" s="185" t="s">
        <v>142</v>
      </c>
      <c r="F326" s="2" t="s">
        <v>122</v>
      </c>
      <c r="G326" s="3">
        <v>2007</v>
      </c>
      <c r="H326" s="3"/>
      <c r="I326" s="3"/>
      <c r="J326" s="3"/>
      <c r="K326" s="3" t="s">
        <v>573</v>
      </c>
      <c r="L326" s="3"/>
      <c r="M326" s="3"/>
      <c r="N326" s="3" t="s">
        <v>173</v>
      </c>
      <c r="O326" s="3"/>
      <c r="P326" s="26"/>
      <c r="Q326" s="26"/>
      <c r="R326" s="26"/>
      <c r="S326" s="26"/>
      <c r="T326" s="26"/>
      <c r="U326" s="26">
        <v>327</v>
      </c>
    </row>
    <row r="327" spans="1:21">
      <c r="A327" s="1">
        <v>194</v>
      </c>
      <c r="B327" s="185" t="s">
        <v>140</v>
      </c>
      <c r="C327" s="3">
        <v>2007</v>
      </c>
      <c r="D327" s="185" t="s">
        <v>141</v>
      </c>
      <c r="E327" s="185" t="s">
        <v>142</v>
      </c>
      <c r="F327" s="2" t="s">
        <v>122</v>
      </c>
      <c r="G327" s="3">
        <v>2007</v>
      </c>
      <c r="H327" s="3"/>
      <c r="I327" s="3"/>
      <c r="J327" s="3"/>
      <c r="K327" s="3" t="s">
        <v>573</v>
      </c>
      <c r="L327" s="3"/>
      <c r="M327" s="3"/>
      <c r="N327" s="3" t="s">
        <v>174</v>
      </c>
      <c r="O327" s="3"/>
      <c r="P327" s="26"/>
      <c r="Q327" s="26"/>
      <c r="R327" s="26"/>
      <c r="S327" s="26"/>
      <c r="T327" s="26"/>
      <c r="U327" s="26">
        <v>209</v>
      </c>
    </row>
    <row r="328" spans="1:21">
      <c r="A328" s="1">
        <v>194</v>
      </c>
      <c r="B328" s="185" t="s">
        <v>140</v>
      </c>
      <c r="C328" s="3">
        <v>2007</v>
      </c>
      <c r="D328" s="185" t="s">
        <v>141</v>
      </c>
      <c r="E328" s="185" t="s">
        <v>142</v>
      </c>
      <c r="F328" s="2" t="s">
        <v>122</v>
      </c>
      <c r="G328" s="3">
        <v>2007</v>
      </c>
      <c r="H328" s="3"/>
      <c r="I328" s="3"/>
      <c r="J328" s="3"/>
      <c r="K328" s="3" t="s">
        <v>574</v>
      </c>
      <c r="L328" s="3"/>
      <c r="M328" s="3"/>
      <c r="N328" s="3" t="s">
        <v>175</v>
      </c>
      <c r="O328" s="3"/>
      <c r="P328" s="26"/>
      <c r="Q328" s="26"/>
      <c r="R328" s="26"/>
      <c r="S328" s="26"/>
      <c r="T328" s="26"/>
      <c r="U328" s="26">
        <v>361</v>
      </c>
    </row>
    <row r="329" spans="1:21">
      <c r="A329" s="4">
        <v>194</v>
      </c>
      <c r="B329" s="186" t="s">
        <v>140</v>
      </c>
      <c r="C329" s="6">
        <v>2007</v>
      </c>
      <c r="D329" s="186" t="s">
        <v>141</v>
      </c>
      <c r="E329" s="186" t="s">
        <v>142</v>
      </c>
      <c r="F329" s="5" t="s">
        <v>122</v>
      </c>
      <c r="G329" s="6">
        <v>2007</v>
      </c>
      <c r="H329" s="6"/>
      <c r="I329" s="6"/>
      <c r="J329" s="6"/>
      <c r="K329" s="6" t="s">
        <v>574</v>
      </c>
      <c r="L329" s="6"/>
      <c r="M329" s="6"/>
      <c r="N329" s="6" t="s">
        <v>176</v>
      </c>
      <c r="O329" s="6"/>
      <c r="P329" s="30"/>
      <c r="Q329" s="30"/>
      <c r="R329" s="30"/>
      <c r="S329" s="30"/>
      <c r="T329" s="30"/>
      <c r="U329" s="30">
        <v>337</v>
      </c>
    </row>
    <row r="330" spans="1:21">
      <c r="A330" s="1">
        <v>194</v>
      </c>
      <c r="B330" s="185" t="s">
        <v>140</v>
      </c>
      <c r="C330" s="3">
        <v>2007</v>
      </c>
      <c r="D330" s="185" t="s">
        <v>141</v>
      </c>
      <c r="E330" s="185" t="s">
        <v>142</v>
      </c>
      <c r="F330" s="2" t="s">
        <v>122</v>
      </c>
      <c r="G330" s="3">
        <v>2007</v>
      </c>
      <c r="H330" s="3"/>
      <c r="I330" s="3"/>
      <c r="J330" s="3"/>
      <c r="K330" s="3" t="s">
        <v>575</v>
      </c>
      <c r="L330" s="3"/>
      <c r="M330" s="3"/>
      <c r="N330" s="3" t="s">
        <v>177</v>
      </c>
      <c r="O330" s="3"/>
      <c r="P330" s="26"/>
      <c r="Q330" s="26"/>
      <c r="R330" s="26"/>
      <c r="S330" s="26"/>
      <c r="T330" s="26"/>
      <c r="U330" s="26">
        <v>15.6</v>
      </c>
    </row>
    <row r="331" spans="1:21">
      <c r="A331" s="1">
        <v>194</v>
      </c>
      <c r="B331" s="185" t="s">
        <v>140</v>
      </c>
      <c r="C331" s="3">
        <v>2007</v>
      </c>
      <c r="D331" s="185" t="s">
        <v>141</v>
      </c>
      <c r="E331" s="185" t="s">
        <v>142</v>
      </c>
      <c r="F331" s="2" t="s">
        <v>122</v>
      </c>
      <c r="G331" s="3">
        <v>2007</v>
      </c>
      <c r="H331" s="3"/>
      <c r="I331" s="3"/>
      <c r="J331" s="3"/>
      <c r="K331" s="3" t="s">
        <v>555</v>
      </c>
      <c r="L331" s="3"/>
      <c r="M331" s="3"/>
      <c r="N331" s="3" t="s">
        <v>178</v>
      </c>
      <c r="O331" s="3"/>
      <c r="P331" s="26"/>
      <c r="Q331" s="26"/>
      <c r="R331" s="26"/>
      <c r="S331" s="26"/>
      <c r="T331" s="26"/>
      <c r="U331" s="26">
        <v>583</v>
      </c>
    </row>
    <row r="332" spans="1:21">
      <c r="A332" s="1">
        <v>194</v>
      </c>
      <c r="B332" s="185" t="s">
        <v>140</v>
      </c>
      <c r="C332" s="3">
        <v>2007</v>
      </c>
      <c r="D332" s="185" t="s">
        <v>141</v>
      </c>
      <c r="E332" s="185" t="s">
        <v>142</v>
      </c>
      <c r="F332" s="2" t="s">
        <v>122</v>
      </c>
      <c r="G332" s="3">
        <v>2007</v>
      </c>
      <c r="H332" s="3"/>
      <c r="I332" s="3"/>
      <c r="J332" s="3"/>
      <c r="K332" s="3" t="s">
        <v>555</v>
      </c>
      <c r="L332" s="3"/>
      <c r="M332" s="3"/>
      <c r="N332" s="3" t="s">
        <v>179</v>
      </c>
      <c r="O332" s="3"/>
      <c r="P332" s="26"/>
      <c r="Q332" s="26"/>
      <c r="R332" s="26"/>
      <c r="S332" s="26"/>
      <c r="T332" s="26"/>
      <c r="U332" s="26">
        <v>575</v>
      </c>
    </row>
    <row r="333" spans="1:21">
      <c r="A333" s="1">
        <v>194</v>
      </c>
      <c r="B333" s="185" t="s">
        <v>140</v>
      </c>
      <c r="C333" s="3">
        <v>2007</v>
      </c>
      <c r="D333" s="185" t="s">
        <v>141</v>
      </c>
      <c r="E333" s="185" t="s">
        <v>142</v>
      </c>
      <c r="F333" s="2" t="s">
        <v>122</v>
      </c>
      <c r="G333" s="3">
        <v>2007</v>
      </c>
      <c r="H333" s="3"/>
      <c r="I333" s="3"/>
      <c r="J333" s="3"/>
      <c r="K333" s="3" t="s">
        <v>555</v>
      </c>
      <c r="L333" s="3"/>
      <c r="M333" s="3"/>
      <c r="N333" s="3" t="s">
        <v>180</v>
      </c>
      <c r="O333" s="3"/>
      <c r="P333" s="26"/>
      <c r="Q333" s="26"/>
      <c r="R333" s="26"/>
      <c r="S333" s="26"/>
      <c r="T333" s="26"/>
      <c r="U333" s="26">
        <v>517</v>
      </c>
    </row>
    <row r="334" spans="1:21">
      <c r="A334" s="1">
        <v>194</v>
      </c>
      <c r="B334" s="185" t="s">
        <v>140</v>
      </c>
      <c r="C334" s="3">
        <v>2007</v>
      </c>
      <c r="D334" s="185" t="s">
        <v>141</v>
      </c>
      <c r="E334" s="185" t="s">
        <v>142</v>
      </c>
      <c r="F334" s="2" t="s">
        <v>122</v>
      </c>
      <c r="G334" s="3">
        <v>2007</v>
      </c>
      <c r="H334" s="3"/>
      <c r="I334" s="3"/>
      <c r="J334" s="3"/>
      <c r="K334" s="3" t="s">
        <v>555</v>
      </c>
      <c r="L334" s="3"/>
      <c r="M334" s="3"/>
      <c r="N334" s="3" t="s">
        <v>181</v>
      </c>
      <c r="O334" s="3"/>
      <c r="P334" s="26"/>
      <c r="Q334" s="26"/>
      <c r="R334" s="26"/>
      <c r="S334" s="26"/>
      <c r="T334" s="26"/>
      <c r="U334" s="26">
        <v>506</v>
      </c>
    </row>
    <row r="335" spans="1:21">
      <c r="A335" s="1">
        <v>194</v>
      </c>
      <c r="B335" s="185" t="s">
        <v>140</v>
      </c>
      <c r="C335" s="3">
        <v>2007</v>
      </c>
      <c r="D335" s="185" t="s">
        <v>141</v>
      </c>
      <c r="E335" s="185" t="s">
        <v>142</v>
      </c>
      <c r="F335" s="2" t="s">
        <v>122</v>
      </c>
      <c r="G335" s="3">
        <v>2007</v>
      </c>
      <c r="H335" s="3"/>
      <c r="I335" s="3"/>
      <c r="J335" s="3"/>
      <c r="K335" s="3" t="s">
        <v>182</v>
      </c>
      <c r="L335" s="3"/>
      <c r="M335" s="3"/>
      <c r="N335" s="3" t="s">
        <v>183</v>
      </c>
      <c r="O335" s="3"/>
      <c r="P335" s="26"/>
      <c r="Q335" s="26"/>
      <c r="R335" s="26"/>
      <c r="S335" s="26"/>
      <c r="T335" s="26"/>
      <c r="U335" s="26">
        <v>348</v>
      </c>
    </row>
    <row r="336" spans="1:21">
      <c r="A336" s="1">
        <v>194</v>
      </c>
      <c r="B336" s="185" t="s">
        <v>140</v>
      </c>
      <c r="C336" s="3">
        <v>2007</v>
      </c>
      <c r="D336" s="185" t="s">
        <v>141</v>
      </c>
      <c r="E336" s="185" t="s">
        <v>142</v>
      </c>
      <c r="F336" s="2" t="s">
        <v>122</v>
      </c>
      <c r="G336" s="3">
        <v>2007</v>
      </c>
      <c r="H336" s="3"/>
      <c r="I336" s="3"/>
      <c r="J336" s="3"/>
      <c r="K336" s="3" t="s">
        <v>576</v>
      </c>
      <c r="L336" s="3"/>
      <c r="M336" s="3"/>
      <c r="N336" s="3" t="s">
        <v>184</v>
      </c>
      <c r="O336" s="3"/>
      <c r="P336" s="26"/>
      <c r="Q336" s="26"/>
      <c r="R336" s="26"/>
      <c r="S336" s="26"/>
      <c r="T336" s="26"/>
      <c r="U336" s="26">
        <v>1250</v>
      </c>
    </row>
    <row r="337" spans="1:21">
      <c r="A337" s="1">
        <v>194</v>
      </c>
      <c r="B337" s="185" t="s">
        <v>140</v>
      </c>
      <c r="C337" s="3">
        <v>2007</v>
      </c>
      <c r="D337" s="185" t="s">
        <v>141</v>
      </c>
      <c r="E337" s="185" t="s">
        <v>142</v>
      </c>
      <c r="F337" s="2" t="s">
        <v>122</v>
      </c>
      <c r="G337" s="3">
        <v>2007</v>
      </c>
      <c r="H337" s="3"/>
      <c r="I337" s="3"/>
      <c r="J337" s="3"/>
      <c r="K337" s="3" t="s">
        <v>577</v>
      </c>
      <c r="L337" s="3"/>
      <c r="M337" s="3"/>
      <c r="N337" s="3" t="s">
        <v>185</v>
      </c>
      <c r="O337" s="3"/>
      <c r="P337" s="26"/>
      <c r="Q337" s="26"/>
      <c r="R337" s="26"/>
      <c r="S337" s="26"/>
      <c r="T337" s="26"/>
      <c r="U337" s="26">
        <v>1300</v>
      </c>
    </row>
    <row r="338" spans="1:21">
      <c r="A338" s="1">
        <v>194</v>
      </c>
      <c r="B338" s="185" t="s">
        <v>140</v>
      </c>
      <c r="C338" s="3">
        <v>2007</v>
      </c>
      <c r="D338" s="185" t="s">
        <v>141</v>
      </c>
      <c r="E338" s="185" t="s">
        <v>142</v>
      </c>
      <c r="F338" s="2" t="s">
        <v>122</v>
      </c>
      <c r="G338" s="3">
        <v>2007</v>
      </c>
      <c r="H338" s="3"/>
      <c r="I338" s="3"/>
      <c r="J338" s="3"/>
      <c r="K338" s="3" t="s">
        <v>577</v>
      </c>
      <c r="L338" s="3"/>
      <c r="M338" s="3"/>
      <c r="N338" s="3" t="s">
        <v>186</v>
      </c>
      <c r="O338" s="3"/>
      <c r="P338" s="26"/>
      <c r="Q338" s="26"/>
      <c r="R338" s="26"/>
      <c r="S338" s="26"/>
      <c r="T338" s="26"/>
      <c r="U338" s="26">
        <v>758</v>
      </c>
    </row>
    <row r="339" spans="1:21">
      <c r="A339" s="1">
        <v>194</v>
      </c>
      <c r="B339" s="185" t="s">
        <v>140</v>
      </c>
      <c r="C339" s="3">
        <v>2007</v>
      </c>
      <c r="D339" s="185" t="s">
        <v>141</v>
      </c>
      <c r="E339" s="185" t="s">
        <v>142</v>
      </c>
      <c r="F339" s="2" t="s">
        <v>122</v>
      </c>
      <c r="G339" s="3">
        <v>2007</v>
      </c>
      <c r="H339" s="3"/>
      <c r="I339" s="3"/>
      <c r="J339" s="3"/>
      <c r="K339" s="3" t="s">
        <v>577</v>
      </c>
      <c r="L339" s="3"/>
      <c r="M339" s="3"/>
      <c r="N339" s="3" t="s">
        <v>187</v>
      </c>
      <c r="O339" s="3"/>
      <c r="P339" s="26"/>
      <c r="Q339" s="26"/>
      <c r="R339" s="26"/>
      <c r="S339" s="26"/>
      <c r="T339" s="26"/>
      <c r="U339" s="26">
        <v>640</v>
      </c>
    </row>
    <row r="340" spans="1:21">
      <c r="A340" s="1">
        <v>194</v>
      </c>
      <c r="B340" s="185" t="s">
        <v>140</v>
      </c>
      <c r="C340" s="3">
        <v>2007</v>
      </c>
      <c r="D340" s="185" t="s">
        <v>141</v>
      </c>
      <c r="E340" s="185" t="s">
        <v>142</v>
      </c>
      <c r="F340" s="2" t="s">
        <v>122</v>
      </c>
      <c r="G340" s="3">
        <v>2007</v>
      </c>
      <c r="H340" s="3"/>
      <c r="I340" s="3"/>
      <c r="J340" s="3"/>
      <c r="K340" s="3" t="s">
        <v>577</v>
      </c>
      <c r="L340" s="3"/>
      <c r="M340" s="3"/>
      <c r="N340" s="3" t="s">
        <v>188</v>
      </c>
      <c r="O340" s="3"/>
      <c r="P340" s="26"/>
      <c r="Q340" s="26"/>
      <c r="R340" s="26"/>
      <c r="S340" s="26"/>
      <c r="T340" s="26"/>
      <c r="U340" s="26">
        <v>402</v>
      </c>
    </row>
    <row r="341" spans="1:21">
      <c r="A341" s="1">
        <v>194</v>
      </c>
      <c r="B341" s="185" t="s">
        <v>140</v>
      </c>
      <c r="C341" s="3">
        <v>2007</v>
      </c>
      <c r="D341" s="185" t="s">
        <v>141</v>
      </c>
      <c r="E341" s="185" t="s">
        <v>142</v>
      </c>
      <c r="F341" s="2" t="s">
        <v>122</v>
      </c>
      <c r="G341" s="3">
        <v>2007</v>
      </c>
      <c r="H341" s="3"/>
      <c r="I341" s="3"/>
      <c r="J341" s="3"/>
      <c r="K341" s="3" t="s">
        <v>578</v>
      </c>
      <c r="L341" s="3"/>
      <c r="M341" s="3"/>
      <c r="N341" s="3" t="s">
        <v>189</v>
      </c>
      <c r="O341" s="3"/>
      <c r="P341" s="26"/>
      <c r="Q341" s="26"/>
      <c r="R341" s="26"/>
      <c r="S341" s="26"/>
      <c r="T341" s="26"/>
      <c r="U341" s="26">
        <v>316</v>
      </c>
    </row>
    <row r="342" spans="1:21">
      <c r="A342" s="1">
        <v>194</v>
      </c>
      <c r="B342" s="185" t="s">
        <v>140</v>
      </c>
      <c r="C342" s="3">
        <v>2007</v>
      </c>
      <c r="D342" s="185" t="s">
        <v>141</v>
      </c>
      <c r="E342" s="185" t="s">
        <v>142</v>
      </c>
      <c r="F342" s="2" t="s">
        <v>122</v>
      </c>
      <c r="G342" s="3">
        <v>2007</v>
      </c>
      <c r="H342" s="3"/>
      <c r="I342" s="3"/>
      <c r="J342" s="3"/>
      <c r="K342" s="3" t="s">
        <v>578</v>
      </c>
      <c r="L342" s="3"/>
      <c r="M342" s="3"/>
      <c r="N342" s="3" t="s">
        <v>190</v>
      </c>
      <c r="O342" s="3"/>
      <c r="P342" s="26"/>
      <c r="Q342" s="26"/>
      <c r="R342" s="26"/>
      <c r="S342" s="26"/>
      <c r="T342" s="26"/>
      <c r="U342" s="26">
        <v>148</v>
      </c>
    </row>
    <row r="343" spans="1:21">
      <c r="A343" s="1">
        <v>194</v>
      </c>
      <c r="B343" s="185" t="s">
        <v>140</v>
      </c>
      <c r="C343" s="3">
        <v>2007</v>
      </c>
      <c r="D343" s="185" t="s">
        <v>141</v>
      </c>
      <c r="E343" s="185" t="s">
        <v>142</v>
      </c>
      <c r="F343" s="2" t="s">
        <v>122</v>
      </c>
      <c r="G343" s="3">
        <v>2007</v>
      </c>
      <c r="H343" s="3"/>
      <c r="I343" s="3"/>
      <c r="J343" s="3"/>
      <c r="K343" s="3" t="s">
        <v>578</v>
      </c>
      <c r="L343" s="3"/>
      <c r="M343" s="3"/>
      <c r="N343" s="3" t="s">
        <v>191</v>
      </c>
      <c r="O343" s="3"/>
      <c r="P343" s="26"/>
      <c r="Q343" s="26"/>
      <c r="R343" s="26"/>
      <c r="S343" s="26"/>
      <c r="T343" s="26"/>
      <c r="U343" s="26">
        <v>88.6</v>
      </c>
    </row>
    <row r="344" spans="1:21">
      <c r="A344" s="1">
        <v>194</v>
      </c>
      <c r="B344" s="185" t="s">
        <v>140</v>
      </c>
      <c r="C344" s="3">
        <v>2007</v>
      </c>
      <c r="D344" s="185" t="s">
        <v>141</v>
      </c>
      <c r="E344" s="185" t="s">
        <v>142</v>
      </c>
      <c r="F344" s="2" t="s">
        <v>122</v>
      </c>
      <c r="G344" s="3">
        <v>2007</v>
      </c>
      <c r="H344" s="3"/>
      <c r="I344" s="3"/>
      <c r="J344" s="3"/>
      <c r="K344" s="3" t="s">
        <v>578</v>
      </c>
      <c r="L344" s="3"/>
      <c r="M344" s="3"/>
      <c r="N344" s="3" t="s">
        <v>192</v>
      </c>
      <c r="O344" s="3"/>
      <c r="P344" s="26"/>
      <c r="Q344" s="26"/>
      <c r="R344" s="26"/>
      <c r="S344" s="26"/>
      <c r="T344" s="26"/>
      <c r="U344" s="26">
        <v>65.599999999999994</v>
      </c>
    </row>
    <row r="345" spans="1:21">
      <c r="A345" s="1"/>
      <c r="B345" s="185"/>
      <c r="C345" s="3"/>
      <c r="D345" s="185"/>
      <c r="E345" s="185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26"/>
      <c r="Q345" s="26"/>
      <c r="R345" s="26"/>
      <c r="S345" s="26"/>
      <c r="T345" s="26"/>
      <c r="U345" s="26"/>
    </row>
    <row r="346" spans="1:21">
      <c r="A346" s="155" t="s">
        <v>395</v>
      </c>
    </row>
    <row r="347" spans="1:21">
      <c r="A347" s="1">
        <v>193</v>
      </c>
      <c r="B347" s="185" t="s">
        <v>90</v>
      </c>
      <c r="C347" s="3">
        <v>2001</v>
      </c>
      <c r="D347" s="185" t="s">
        <v>91</v>
      </c>
      <c r="E347" s="185" t="s">
        <v>92</v>
      </c>
      <c r="F347" s="2" t="s">
        <v>93</v>
      </c>
      <c r="G347" s="3">
        <v>2001</v>
      </c>
      <c r="H347" s="3"/>
      <c r="I347" s="3"/>
      <c r="J347" s="3"/>
      <c r="K347" s="3" t="s">
        <v>79</v>
      </c>
      <c r="L347" s="3"/>
      <c r="M347" s="3"/>
      <c r="N347" s="3"/>
      <c r="O347" s="3"/>
      <c r="P347" s="26"/>
      <c r="Q347" s="26"/>
      <c r="R347" s="26"/>
      <c r="S347" s="26"/>
      <c r="T347" s="26">
        <v>3.9</v>
      </c>
    </row>
    <row r="348" spans="1:21">
      <c r="A348" s="1">
        <v>193</v>
      </c>
      <c r="B348" s="185" t="s">
        <v>90</v>
      </c>
      <c r="C348" s="3">
        <v>2001</v>
      </c>
      <c r="D348" s="185" t="s">
        <v>91</v>
      </c>
      <c r="E348" s="185" t="s">
        <v>92</v>
      </c>
      <c r="F348" s="2" t="s">
        <v>93</v>
      </c>
      <c r="G348" s="3">
        <v>2001</v>
      </c>
      <c r="H348" s="3"/>
      <c r="I348" s="3"/>
      <c r="J348" s="3"/>
      <c r="K348" s="3" t="s">
        <v>94</v>
      </c>
      <c r="L348" s="3"/>
      <c r="M348" s="3"/>
      <c r="N348" s="3"/>
      <c r="O348" s="3"/>
      <c r="P348" s="26"/>
      <c r="Q348" s="26"/>
      <c r="R348" s="26"/>
      <c r="S348" s="26"/>
      <c r="T348" s="26">
        <v>7.2</v>
      </c>
    </row>
    <row r="349" spans="1:21">
      <c r="A349" s="1">
        <v>193</v>
      </c>
      <c r="B349" s="185" t="s">
        <v>90</v>
      </c>
      <c r="C349" s="3">
        <v>2001</v>
      </c>
      <c r="D349" s="185" t="s">
        <v>91</v>
      </c>
      <c r="E349" s="185" t="s">
        <v>92</v>
      </c>
      <c r="F349" s="2" t="s">
        <v>93</v>
      </c>
      <c r="G349" s="3">
        <v>2001</v>
      </c>
      <c r="H349" s="3"/>
      <c r="I349" s="3"/>
      <c r="J349" s="3"/>
      <c r="K349" s="3" t="s">
        <v>95</v>
      </c>
      <c r="L349" s="3"/>
      <c r="M349" s="3"/>
      <c r="N349" s="3"/>
      <c r="O349" s="3"/>
      <c r="P349" s="26"/>
      <c r="Q349" s="26"/>
      <c r="R349" s="26"/>
      <c r="S349" s="26"/>
      <c r="T349" s="26">
        <v>9</v>
      </c>
    </row>
    <row r="350" spans="1:21">
      <c r="A350" s="1">
        <v>193</v>
      </c>
      <c r="B350" s="185" t="s">
        <v>90</v>
      </c>
      <c r="C350" s="3">
        <v>2001</v>
      </c>
      <c r="D350" s="185" t="s">
        <v>91</v>
      </c>
      <c r="E350" s="185" t="s">
        <v>92</v>
      </c>
      <c r="F350" s="2" t="s">
        <v>93</v>
      </c>
      <c r="G350" s="3">
        <v>2001</v>
      </c>
      <c r="H350" s="3"/>
      <c r="I350" s="3"/>
      <c r="J350" s="3"/>
      <c r="K350" s="3" t="s">
        <v>96</v>
      </c>
      <c r="L350" s="3"/>
      <c r="M350" s="3"/>
      <c r="N350" s="3"/>
      <c r="O350" s="3"/>
      <c r="P350" s="26"/>
      <c r="Q350" s="26"/>
      <c r="R350" s="26"/>
      <c r="S350" s="26"/>
      <c r="T350" s="26">
        <v>13</v>
      </c>
    </row>
    <row r="351" spans="1:21">
      <c r="A351" s="1">
        <v>193</v>
      </c>
      <c r="B351" s="185" t="s">
        <v>90</v>
      </c>
      <c r="C351" s="3">
        <v>2001</v>
      </c>
      <c r="D351" s="185" t="s">
        <v>91</v>
      </c>
      <c r="E351" s="185" t="s">
        <v>92</v>
      </c>
      <c r="F351" s="2" t="s">
        <v>93</v>
      </c>
      <c r="G351" s="3">
        <v>2001</v>
      </c>
      <c r="H351" s="3"/>
      <c r="I351" s="3"/>
      <c r="J351" s="3"/>
      <c r="K351" s="3" t="s">
        <v>97</v>
      </c>
      <c r="L351" s="3"/>
      <c r="M351" s="3"/>
      <c r="N351" s="3"/>
      <c r="O351" s="3"/>
      <c r="P351" s="26"/>
      <c r="Q351" s="26"/>
      <c r="R351" s="26"/>
      <c r="S351" s="26"/>
      <c r="T351" s="26">
        <v>5.4</v>
      </c>
    </row>
    <row r="352" spans="1:21">
      <c r="A352" s="1">
        <v>193</v>
      </c>
      <c r="B352" s="185" t="s">
        <v>90</v>
      </c>
      <c r="C352" s="3">
        <v>2001</v>
      </c>
      <c r="D352" s="185" t="s">
        <v>91</v>
      </c>
      <c r="E352" s="185" t="s">
        <v>92</v>
      </c>
      <c r="F352" s="2" t="s">
        <v>93</v>
      </c>
      <c r="G352" s="3">
        <v>2001</v>
      </c>
      <c r="H352" s="3"/>
      <c r="I352" s="3"/>
      <c r="J352" s="3"/>
      <c r="K352" s="3" t="s">
        <v>78</v>
      </c>
      <c r="L352" s="3"/>
      <c r="M352" s="3"/>
      <c r="N352" s="3"/>
      <c r="O352" s="3"/>
      <c r="P352" s="26"/>
      <c r="Q352" s="26"/>
      <c r="R352" s="26"/>
      <c r="S352" s="26"/>
      <c r="T352" s="26">
        <v>9.1</v>
      </c>
    </row>
    <row r="353" spans="1:67">
      <c r="A353" s="1">
        <v>91</v>
      </c>
      <c r="B353" s="7" t="s">
        <v>15</v>
      </c>
      <c r="C353" s="3">
        <v>1992</v>
      </c>
      <c r="D353" s="187" t="s">
        <v>73</v>
      </c>
      <c r="E353" s="187" t="s">
        <v>74</v>
      </c>
      <c r="F353" s="2" t="s">
        <v>75</v>
      </c>
      <c r="G353" s="3">
        <v>1992</v>
      </c>
      <c r="H353" s="3"/>
      <c r="I353" s="3"/>
      <c r="J353" s="3"/>
      <c r="K353" s="3"/>
      <c r="L353" s="3"/>
      <c r="M353" s="3"/>
      <c r="N353" s="3" t="s">
        <v>76</v>
      </c>
      <c r="O353" s="3"/>
      <c r="P353" s="26"/>
      <c r="Q353" s="26">
        <v>0.8</v>
      </c>
    </row>
    <row r="354" spans="1:67">
      <c r="A354" s="1">
        <v>91</v>
      </c>
      <c r="B354" s="7" t="s">
        <v>15</v>
      </c>
      <c r="C354" s="3">
        <v>1992</v>
      </c>
      <c r="D354" s="187" t="s">
        <v>73</v>
      </c>
      <c r="E354" s="187" t="s">
        <v>74</v>
      </c>
      <c r="F354" s="2" t="s">
        <v>75</v>
      </c>
      <c r="G354" s="3">
        <v>1992</v>
      </c>
      <c r="H354" s="3"/>
      <c r="I354" s="3"/>
      <c r="J354" s="3"/>
      <c r="K354" s="3"/>
      <c r="L354" s="3"/>
      <c r="M354" s="3"/>
      <c r="N354" s="3" t="s">
        <v>77</v>
      </c>
      <c r="O354" s="3"/>
      <c r="P354" s="26"/>
      <c r="Q354" s="26">
        <v>0.84</v>
      </c>
    </row>
    <row r="355" spans="1:67">
      <c r="A355" s="1">
        <v>91</v>
      </c>
      <c r="B355" s="7" t="s">
        <v>15</v>
      </c>
      <c r="C355" s="3">
        <v>1992</v>
      </c>
      <c r="D355" s="187" t="s">
        <v>73</v>
      </c>
      <c r="E355" s="187" t="s">
        <v>74</v>
      </c>
      <c r="F355" s="2" t="s">
        <v>75</v>
      </c>
      <c r="G355" s="3">
        <v>1992</v>
      </c>
      <c r="H355" s="3"/>
      <c r="I355" s="3"/>
      <c r="J355" s="3"/>
      <c r="K355" s="3"/>
      <c r="L355" s="3"/>
      <c r="M355" s="3"/>
      <c r="N355" s="3" t="s">
        <v>78</v>
      </c>
      <c r="O355" s="3"/>
      <c r="P355" s="26"/>
      <c r="Q355" s="26">
        <v>0.86</v>
      </c>
    </row>
    <row r="356" spans="1:67">
      <c r="A356" s="1">
        <v>91</v>
      </c>
      <c r="B356" s="7" t="s">
        <v>15</v>
      </c>
      <c r="C356" s="3">
        <v>1992</v>
      </c>
      <c r="D356" s="187" t="s">
        <v>73</v>
      </c>
      <c r="E356" s="187" t="s">
        <v>74</v>
      </c>
      <c r="F356" s="2" t="s">
        <v>75</v>
      </c>
      <c r="G356" s="3">
        <v>1992</v>
      </c>
      <c r="H356" s="3"/>
      <c r="I356" s="3"/>
      <c r="J356" s="3"/>
      <c r="K356" s="3"/>
      <c r="L356" s="3"/>
      <c r="M356" s="3"/>
      <c r="N356" s="3" t="s">
        <v>79</v>
      </c>
      <c r="O356" s="3"/>
      <c r="P356" s="26"/>
      <c r="Q356" s="26">
        <v>0.9</v>
      </c>
    </row>
    <row r="357" spans="1:67">
      <c r="A357" s="1">
        <v>91</v>
      </c>
      <c r="B357" s="7" t="s">
        <v>15</v>
      </c>
      <c r="C357" s="3">
        <v>1992</v>
      </c>
      <c r="D357" s="187" t="s">
        <v>73</v>
      </c>
      <c r="E357" s="187" t="s">
        <v>74</v>
      </c>
      <c r="F357" s="2" t="s">
        <v>75</v>
      </c>
      <c r="G357" s="3">
        <v>1992</v>
      </c>
      <c r="H357" s="3"/>
      <c r="I357" s="3"/>
      <c r="J357" s="3"/>
      <c r="K357" s="3"/>
      <c r="L357" s="3"/>
      <c r="M357" s="3"/>
      <c r="N357" s="3" t="s">
        <v>80</v>
      </c>
      <c r="O357" s="3"/>
      <c r="P357" s="26"/>
      <c r="Q357" s="26">
        <v>0.94</v>
      </c>
    </row>
    <row r="358" spans="1:67">
      <c r="A358" s="3">
        <v>61</v>
      </c>
      <c r="B358" s="7" t="s">
        <v>15</v>
      </c>
      <c r="C358" s="7">
        <v>1988</v>
      </c>
      <c r="D358" s="7" t="s">
        <v>39</v>
      </c>
      <c r="E358" s="13" t="s">
        <v>40</v>
      </c>
      <c r="F358" s="3" t="s">
        <v>18</v>
      </c>
      <c r="G358" s="3">
        <v>1988</v>
      </c>
      <c r="H358" s="3" t="s">
        <v>41</v>
      </c>
      <c r="I358" s="3"/>
      <c r="J358" s="3"/>
      <c r="K358" s="3" t="s">
        <v>21</v>
      </c>
      <c r="L358" s="3"/>
      <c r="M358" s="3"/>
      <c r="N358" s="3" t="s">
        <v>42</v>
      </c>
      <c r="O358" s="3"/>
      <c r="P358" s="26"/>
      <c r="Q358" s="26"/>
      <c r="R358" s="26">
        <v>6</v>
      </c>
      <c r="S358" s="26">
        <v>16</v>
      </c>
      <c r="T358" s="26">
        <v>13</v>
      </c>
      <c r="U358" s="26"/>
      <c r="W358" s="172">
        <f t="shared" ref="W358:W370" si="27">+T358</f>
        <v>13</v>
      </c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</row>
    <row r="359" spans="1:67">
      <c r="A359" s="3">
        <v>61</v>
      </c>
      <c r="B359" s="7" t="s">
        <v>15</v>
      </c>
      <c r="C359" s="7">
        <v>1988</v>
      </c>
      <c r="D359" s="7" t="s">
        <v>39</v>
      </c>
      <c r="E359" s="13" t="s">
        <v>40</v>
      </c>
      <c r="F359" s="3" t="s">
        <v>18</v>
      </c>
      <c r="G359" s="3">
        <v>1988</v>
      </c>
      <c r="H359" s="3" t="s">
        <v>41</v>
      </c>
      <c r="I359" s="3"/>
      <c r="J359" s="3"/>
      <c r="K359" s="3" t="s">
        <v>21</v>
      </c>
      <c r="L359" s="3"/>
      <c r="M359" s="3"/>
      <c r="N359" s="3" t="s">
        <v>43</v>
      </c>
      <c r="O359" s="3"/>
      <c r="P359" s="26"/>
      <c r="Q359" s="26"/>
      <c r="R359" s="26">
        <v>7</v>
      </c>
      <c r="S359" s="26">
        <v>14</v>
      </c>
      <c r="T359" s="26">
        <v>12</v>
      </c>
      <c r="U359" s="26"/>
      <c r="W359" s="172">
        <f t="shared" si="27"/>
        <v>12</v>
      </c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</row>
    <row r="360" spans="1:67" s="156" customFormat="1">
      <c r="A360" s="3">
        <v>61</v>
      </c>
      <c r="B360" s="7" t="s">
        <v>15</v>
      </c>
      <c r="C360" s="7">
        <v>1988</v>
      </c>
      <c r="D360" s="7" t="s">
        <v>39</v>
      </c>
      <c r="E360" s="13" t="s">
        <v>44</v>
      </c>
      <c r="F360" s="3" t="s">
        <v>18</v>
      </c>
      <c r="G360" s="3">
        <v>1988</v>
      </c>
      <c r="H360" s="3" t="s">
        <v>41</v>
      </c>
      <c r="I360" s="3"/>
      <c r="J360" s="3"/>
      <c r="K360" s="3" t="s">
        <v>21</v>
      </c>
      <c r="L360" s="3"/>
      <c r="M360" s="3"/>
      <c r="N360" s="3" t="s">
        <v>45</v>
      </c>
      <c r="O360" s="3"/>
      <c r="P360" s="26"/>
      <c r="Q360" s="26"/>
      <c r="R360" s="26">
        <v>6</v>
      </c>
      <c r="S360" s="26">
        <v>13</v>
      </c>
      <c r="T360" s="26">
        <v>11</v>
      </c>
      <c r="U360" s="26"/>
      <c r="V360" s="173"/>
      <c r="W360" s="172">
        <f t="shared" si="27"/>
        <v>11</v>
      </c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</row>
    <row r="361" spans="1:67" s="156" customFormat="1">
      <c r="A361" s="3">
        <v>61</v>
      </c>
      <c r="B361" s="7" t="s">
        <v>15</v>
      </c>
      <c r="C361" s="7">
        <v>1988</v>
      </c>
      <c r="D361" s="7" t="s">
        <v>39</v>
      </c>
      <c r="E361" s="13" t="s">
        <v>40</v>
      </c>
      <c r="F361" s="3" t="s">
        <v>18</v>
      </c>
      <c r="G361" s="3">
        <v>1988</v>
      </c>
      <c r="H361" s="3" t="s">
        <v>46</v>
      </c>
      <c r="I361" s="3"/>
      <c r="J361" s="3"/>
      <c r="K361" s="3" t="s">
        <v>47</v>
      </c>
      <c r="L361" s="3"/>
      <c r="M361" s="3"/>
      <c r="N361" s="3" t="s">
        <v>47</v>
      </c>
      <c r="O361" s="3"/>
      <c r="P361" s="26"/>
      <c r="Q361" s="26"/>
      <c r="R361" s="26"/>
      <c r="S361" s="26"/>
      <c r="T361" s="26">
        <v>8</v>
      </c>
      <c r="U361" s="26"/>
      <c r="V361" s="173"/>
      <c r="W361" s="172">
        <f t="shared" si="27"/>
        <v>8</v>
      </c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</row>
    <row r="362" spans="1:67" s="156" customFormat="1">
      <c r="A362" s="3">
        <v>61</v>
      </c>
      <c r="B362" s="7" t="s">
        <v>15</v>
      </c>
      <c r="C362" s="7">
        <v>1988</v>
      </c>
      <c r="D362" s="7" t="s">
        <v>39</v>
      </c>
      <c r="E362" s="13" t="s">
        <v>40</v>
      </c>
      <c r="F362" s="3" t="s">
        <v>18</v>
      </c>
      <c r="G362" s="3">
        <v>1988</v>
      </c>
      <c r="H362" s="3" t="s">
        <v>48</v>
      </c>
      <c r="I362" s="3"/>
      <c r="J362" s="3"/>
      <c r="K362" s="3" t="s">
        <v>47</v>
      </c>
      <c r="L362" s="3"/>
      <c r="M362" s="3"/>
      <c r="N362" s="8" t="s">
        <v>47</v>
      </c>
      <c r="O362" s="3"/>
      <c r="P362" s="26"/>
      <c r="Q362" s="26"/>
      <c r="R362" s="26"/>
      <c r="S362" s="26"/>
      <c r="T362" s="26">
        <v>8</v>
      </c>
      <c r="U362" s="26"/>
      <c r="V362" s="173"/>
      <c r="W362" s="172">
        <f t="shared" si="27"/>
        <v>8</v>
      </c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</row>
    <row r="363" spans="1:67" s="156" customFormat="1">
      <c r="A363" s="3">
        <v>61</v>
      </c>
      <c r="B363" s="7" t="s">
        <v>15</v>
      </c>
      <c r="C363" s="7">
        <v>1988</v>
      </c>
      <c r="D363" s="7" t="s">
        <v>39</v>
      </c>
      <c r="E363" s="13" t="s">
        <v>40</v>
      </c>
      <c r="F363" s="3" t="s">
        <v>18</v>
      </c>
      <c r="G363" s="3">
        <v>1988</v>
      </c>
      <c r="H363" s="3" t="s">
        <v>41</v>
      </c>
      <c r="I363" s="3"/>
      <c r="J363" s="3"/>
      <c r="K363" s="9" t="s">
        <v>579</v>
      </c>
      <c r="L363" s="8"/>
      <c r="M363" s="8"/>
      <c r="N363" s="8" t="s">
        <v>49</v>
      </c>
      <c r="O363" s="3"/>
      <c r="P363" s="26"/>
      <c r="Q363" s="26"/>
      <c r="R363" s="26"/>
      <c r="S363" s="26"/>
      <c r="T363" s="26">
        <v>12</v>
      </c>
      <c r="U363" s="26"/>
      <c r="V363" s="173"/>
      <c r="W363" s="172">
        <f t="shared" si="27"/>
        <v>12</v>
      </c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</row>
    <row r="364" spans="1:67" s="156" customFormat="1">
      <c r="A364" s="6">
        <v>61</v>
      </c>
      <c r="B364" s="188" t="s">
        <v>15</v>
      </c>
      <c r="C364" s="188">
        <v>1988</v>
      </c>
      <c r="D364" s="188" t="s">
        <v>39</v>
      </c>
      <c r="E364" s="189" t="s">
        <v>40</v>
      </c>
      <c r="F364" s="6" t="s">
        <v>18</v>
      </c>
      <c r="G364" s="6">
        <v>1988</v>
      </c>
      <c r="H364" s="6" t="s">
        <v>41</v>
      </c>
      <c r="I364" s="6"/>
      <c r="J364" s="6"/>
      <c r="K364" s="10" t="s">
        <v>45</v>
      </c>
      <c r="L364" s="10"/>
      <c r="M364" s="10"/>
      <c r="N364" s="6" t="s">
        <v>45</v>
      </c>
      <c r="O364" s="6"/>
      <c r="P364" s="30"/>
      <c r="Q364" s="30"/>
      <c r="R364" s="30"/>
      <c r="S364" s="30"/>
      <c r="T364" s="30">
        <v>11</v>
      </c>
      <c r="U364" s="30"/>
      <c r="V364" s="173"/>
      <c r="W364" s="172">
        <f t="shared" si="27"/>
        <v>11</v>
      </c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</row>
    <row r="365" spans="1:67" s="156" customFormat="1">
      <c r="A365" s="3">
        <v>61</v>
      </c>
      <c r="B365" s="7" t="s">
        <v>15</v>
      </c>
      <c r="C365" s="7">
        <v>1988</v>
      </c>
      <c r="D365" s="7" t="s">
        <v>39</v>
      </c>
      <c r="E365" s="13" t="s">
        <v>40</v>
      </c>
      <c r="F365" s="3" t="s">
        <v>18</v>
      </c>
      <c r="G365" s="3">
        <v>1988</v>
      </c>
      <c r="H365" s="3" t="s">
        <v>41</v>
      </c>
      <c r="I365" s="3"/>
      <c r="J365" s="3"/>
      <c r="K365" s="156" t="s">
        <v>580</v>
      </c>
      <c r="L365" s="9" t="s">
        <v>50</v>
      </c>
      <c r="M365" s="8"/>
      <c r="N365" s="8" t="s">
        <v>51</v>
      </c>
      <c r="O365" s="3"/>
      <c r="P365" s="26"/>
      <c r="Q365" s="26"/>
      <c r="R365" s="26"/>
      <c r="S365" s="26"/>
      <c r="T365" s="26">
        <v>9.5</v>
      </c>
      <c r="U365" s="26"/>
      <c r="V365" s="173"/>
      <c r="W365" s="172">
        <f t="shared" si="27"/>
        <v>9.5</v>
      </c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</row>
    <row r="366" spans="1:67" s="156" customFormat="1">
      <c r="A366" s="3">
        <v>61</v>
      </c>
      <c r="B366" s="7" t="s">
        <v>15</v>
      </c>
      <c r="C366" s="7">
        <v>1988</v>
      </c>
      <c r="D366" s="7" t="s">
        <v>39</v>
      </c>
      <c r="E366" s="13" t="s">
        <v>40</v>
      </c>
      <c r="F366" s="3" t="s">
        <v>18</v>
      </c>
      <c r="G366" s="3">
        <v>1988</v>
      </c>
      <c r="H366" s="3" t="s">
        <v>41</v>
      </c>
      <c r="I366" s="3"/>
      <c r="J366" s="3"/>
      <c r="K366" s="9" t="s">
        <v>52</v>
      </c>
      <c r="L366" s="8"/>
      <c r="M366" s="8"/>
      <c r="N366" s="8" t="s">
        <v>52</v>
      </c>
      <c r="O366" s="3"/>
      <c r="P366" s="26"/>
      <c r="Q366" s="26"/>
      <c r="R366" s="26"/>
      <c r="S366" s="26"/>
      <c r="T366" s="26">
        <v>12</v>
      </c>
      <c r="U366" s="26"/>
      <c r="V366" s="173"/>
      <c r="W366" s="172">
        <f t="shared" si="27"/>
        <v>12</v>
      </c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</row>
    <row r="367" spans="1:67" s="156" customFormat="1">
      <c r="A367" s="3">
        <v>61</v>
      </c>
      <c r="B367" s="7" t="s">
        <v>15</v>
      </c>
      <c r="C367" s="7">
        <v>1988</v>
      </c>
      <c r="D367" s="7" t="s">
        <v>39</v>
      </c>
      <c r="E367" s="13" t="s">
        <v>40</v>
      </c>
      <c r="F367" s="3" t="s">
        <v>18</v>
      </c>
      <c r="G367" s="3">
        <v>1988</v>
      </c>
      <c r="H367" s="3" t="s">
        <v>41</v>
      </c>
      <c r="I367" s="3"/>
      <c r="J367" s="3"/>
      <c r="K367" s="3" t="s">
        <v>581</v>
      </c>
      <c r="L367" s="3"/>
      <c r="M367" s="3"/>
      <c r="N367" s="3" t="s">
        <v>53</v>
      </c>
      <c r="O367" s="3"/>
      <c r="P367" s="26"/>
      <c r="Q367" s="26"/>
      <c r="R367" s="26">
        <v>4</v>
      </c>
      <c r="S367" s="26">
        <v>6</v>
      </c>
      <c r="T367" s="26">
        <v>4</v>
      </c>
      <c r="U367" s="26"/>
      <c r="V367" s="173"/>
      <c r="W367" s="172">
        <f t="shared" si="27"/>
        <v>4</v>
      </c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</row>
    <row r="368" spans="1:67" s="156" customFormat="1">
      <c r="A368" s="3">
        <v>61</v>
      </c>
      <c r="B368" s="7" t="s">
        <v>15</v>
      </c>
      <c r="C368" s="7">
        <v>1988</v>
      </c>
      <c r="D368" s="7" t="s">
        <v>39</v>
      </c>
      <c r="E368" s="13" t="s">
        <v>40</v>
      </c>
      <c r="F368" s="3" t="s">
        <v>18</v>
      </c>
      <c r="G368" s="3">
        <v>1988</v>
      </c>
      <c r="H368" s="3" t="s">
        <v>41</v>
      </c>
      <c r="I368" s="3"/>
      <c r="J368" s="3"/>
      <c r="K368" s="3" t="s">
        <v>581</v>
      </c>
      <c r="L368" s="8"/>
      <c r="M368" s="8"/>
      <c r="N368" s="8" t="s">
        <v>54</v>
      </c>
      <c r="O368" s="3"/>
      <c r="P368" s="26"/>
      <c r="Q368" s="26"/>
      <c r="R368" s="26"/>
      <c r="S368" s="26"/>
      <c r="T368" s="26">
        <v>4</v>
      </c>
      <c r="U368" s="26"/>
      <c r="V368" s="173"/>
      <c r="W368" s="172">
        <f t="shared" si="27"/>
        <v>4</v>
      </c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</row>
    <row r="369" spans="1:67" s="156" customFormat="1">
      <c r="A369" s="3">
        <v>61</v>
      </c>
      <c r="B369" s="7" t="s">
        <v>15</v>
      </c>
      <c r="C369" s="7">
        <v>1988</v>
      </c>
      <c r="D369" s="7" t="s">
        <v>39</v>
      </c>
      <c r="E369" s="13" t="s">
        <v>40</v>
      </c>
      <c r="F369" s="3" t="s">
        <v>18</v>
      </c>
      <c r="G369" s="3">
        <v>1988</v>
      </c>
      <c r="H369" s="3" t="s">
        <v>41</v>
      </c>
      <c r="I369" s="3"/>
      <c r="J369" s="3"/>
      <c r="K369" s="9" t="s">
        <v>582</v>
      </c>
      <c r="L369" s="8"/>
      <c r="M369" s="8"/>
      <c r="N369" s="8" t="s">
        <v>55</v>
      </c>
      <c r="O369" s="3"/>
      <c r="P369" s="26"/>
      <c r="Q369" s="26"/>
      <c r="R369" s="26"/>
      <c r="S369" s="26"/>
      <c r="T369" s="26">
        <v>13</v>
      </c>
      <c r="U369" s="26"/>
      <c r="V369" s="173"/>
      <c r="W369" s="172">
        <f t="shared" si="27"/>
        <v>13</v>
      </c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</row>
    <row r="370" spans="1:67" s="156" customFormat="1">
      <c r="A370" s="3">
        <v>61</v>
      </c>
      <c r="B370" s="7" t="s">
        <v>15</v>
      </c>
      <c r="C370" s="7">
        <v>1988</v>
      </c>
      <c r="D370" s="7" t="s">
        <v>39</v>
      </c>
      <c r="E370" s="13" t="s">
        <v>40</v>
      </c>
      <c r="F370" s="3" t="s">
        <v>18</v>
      </c>
      <c r="G370" s="3">
        <v>1988</v>
      </c>
      <c r="H370" s="3" t="s">
        <v>41</v>
      </c>
      <c r="I370" s="3"/>
      <c r="J370" s="3"/>
      <c r="K370" s="9" t="s">
        <v>582</v>
      </c>
      <c r="L370" s="8"/>
      <c r="M370" s="8"/>
      <c r="N370" s="8" t="s">
        <v>56</v>
      </c>
      <c r="O370" s="3"/>
      <c r="P370" s="26"/>
      <c r="Q370" s="26"/>
      <c r="R370" s="26"/>
      <c r="S370" s="26"/>
      <c r="T370" s="26">
        <v>30</v>
      </c>
      <c r="U370" s="26"/>
      <c r="V370" s="173"/>
      <c r="W370" s="172">
        <f t="shared" si="27"/>
        <v>30</v>
      </c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</row>
    <row r="371" spans="1:67" s="156" customFormat="1">
      <c r="A371" s="155"/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73"/>
      <c r="Q371" s="173"/>
      <c r="R371" s="173"/>
      <c r="S371" s="173"/>
      <c r="T371" s="173"/>
      <c r="U371" s="173"/>
      <c r="V371" s="173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</row>
    <row r="372" spans="1:67" s="156" customFormat="1">
      <c r="A372" s="155" t="s">
        <v>392</v>
      </c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73"/>
      <c r="Q372" s="173"/>
      <c r="R372" s="173"/>
      <c r="S372" s="173"/>
      <c r="T372" s="173"/>
      <c r="U372" s="173"/>
      <c r="V372" s="173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</row>
    <row r="373" spans="1:67" s="156" customFormat="1">
      <c r="A373" s="190"/>
      <c r="B373" s="14" t="s">
        <v>385</v>
      </c>
      <c r="C373" s="14">
        <v>1996</v>
      </c>
      <c r="D373" s="190"/>
      <c r="E373" s="190"/>
      <c r="F373" s="191" t="s">
        <v>122</v>
      </c>
      <c r="G373" s="190"/>
      <c r="H373" s="14"/>
      <c r="I373" s="190" t="s">
        <v>60</v>
      </c>
      <c r="J373" s="190"/>
      <c r="K373" s="14"/>
      <c r="L373" s="190"/>
      <c r="M373" s="190"/>
      <c r="N373" s="190"/>
      <c r="O373" s="190"/>
      <c r="P373" s="171"/>
      <c r="Q373" s="29"/>
      <c r="R373" s="171"/>
      <c r="S373" s="171"/>
      <c r="T373" s="29">
        <v>3.3200000000000003</v>
      </c>
      <c r="U373" s="173"/>
      <c r="V373" s="173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</row>
    <row r="374" spans="1:67" s="156" customFormat="1">
      <c r="A374" s="190"/>
      <c r="B374" s="14" t="s">
        <v>385</v>
      </c>
      <c r="C374" s="14">
        <v>1996</v>
      </c>
      <c r="D374" s="190"/>
      <c r="E374" s="190"/>
      <c r="F374" s="191" t="s">
        <v>122</v>
      </c>
      <c r="G374" s="190"/>
      <c r="H374" s="14"/>
      <c r="I374" s="190" t="s">
        <v>60</v>
      </c>
      <c r="J374" s="190"/>
      <c r="K374" s="14"/>
      <c r="L374" s="190"/>
      <c r="M374" s="190"/>
      <c r="N374" s="190"/>
      <c r="O374" s="190"/>
      <c r="P374" s="171"/>
      <c r="Q374" s="29"/>
      <c r="R374" s="171"/>
      <c r="S374" s="171"/>
      <c r="T374" s="29">
        <v>4.3</v>
      </c>
      <c r="U374" s="173"/>
      <c r="V374" s="173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</row>
    <row r="375" spans="1:67" s="156" customFormat="1">
      <c r="P375" s="173"/>
      <c r="Q375" s="173"/>
      <c r="R375" s="173"/>
      <c r="S375" s="173"/>
      <c r="T375" s="173"/>
      <c r="U375" s="173"/>
      <c r="V375" s="173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</row>
    <row r="376" spans="1:67" s="156" customFormat="1">
      <c r="P376" s="173"/>
      <c r="Q376" s="173"/>
      <c r="R376" s="173"/>
      <c r="S376" s="173"/>
      <c r="T376" s="173"/>
      <c r="U376" s="173"/>
      <c r="V376" s="173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</row>
    <row r="377" spans="1:67" s="156" customFormat="1">
      <c r="P377" s="173"/>
      <c r="Q377" s="173"/>
      <c r="R377" s="173"/>
      <c r="S377" s="173"/>
      <c r="T377" s="173"/>
      <c r="U377" s="173"/>
      <c r="V377" s="173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</row>
    <row r="378" spans="1:67" s="156" customFormat="1">
      <c r="P378" s="173"/>
      <c r="Q378" s="173"/>
      <c r="R378" s="173"/>
      <c r="S378" s="173"/>
      <c r="T378" s="173"/>
      <c r="U378" s="173"/>
      <c r="V378" s="173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</row>
    <row r="379" spans="1:67" s="156" customFormat="1">
      <c r="P379" s="173"/>
      <c r="Q379" s="173"/>
      <c r="R379" s="173"/>
      <c r="S379" s="173"/>
      <c r="T379" s="173"/>
      <c r="U379" s="173"/>
      <c r="V379" s="173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</row>
    <row r="380" spans="1:67" s="156" customFormat="1">
      <c r="P380" s="173"/>
      <c r="Q380" s="173"/>
      <c r="R380" s="173"/>
      <c r="S380" s="173"/>
      <c r="T380" s="173"/>
      <c r="U380" s="173"/>
      <c r="V380" s="173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</row>
    <row r="381" spans="1:67" s="156" customFormat="1">
      <c r="P381" s="173"/>
      <c r="Q381" s="173"/>
      <c r="R381" s="173"/>
      <c r="S381" s="173"/>
      <c r="T381" s="173"/>
      <c r="U381" s="173"/>
      <c r="V381" s="173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</row>
    <row r="382" spans="1:67" s="156" customFormat="1">
      <c r="P382" s="173"/>
      <c r="Q382" s="173"/>
      <c r="R382" s="173"/>
      <c r="S382" s="173"/>
      <c r="T382" s="173"/>
      <c r="U382" s="173"/>
      <c r="V382" s="173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</row>
    <row r="383" spans="1:67" s="156" customFormat="1">
      <c r="P383" s="173"/>
      <c r="Q383" s="173"/>
      <c r="R383" s="173"/>
      <c r="S383" s="173"/>
      <c r="T383" s="173"/>
      <c r="U383" s="173"/>
      <c r="V383" s="173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</row>
    <row r="384" spans="1:67" s="156" customFormat="1">
      <c r="P384" s="173"/>
      <c r="Q384" s="173"/>
      <c r="R384" s="173"/>
      <c r="S384" s="173"/>
      <c r="T384" s="173"/>
      <c r="U384" s="173"/>
      <c r="V384" s="173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</row>
    <row r="385" spans="1:67" s="156" customFormat="1">
      <c r="P385" s="173"/>
      <c r="Q385" s="173"/>
      <c r="R385" s="173"/>
      <c r="S385" s="173"/>
      <c r="T385" s="173"/>
      <c r="U385" s="173"/>
      <c r="V385" s="173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</row>
    <row r="386" spans="1:67" s="156" customFormat="1">
      <c r="P386" s="173"/>
      <c r="Q386" s="173"/>
      <c r="R386" s="173"/>
      <c r="S386" s="173"/>
      <c r="T386" s="173"/>
      <c r="U386" s="173"/>
      <c r="V386" s="173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</row>
    <row r="387" spans="1:67" s="156" customFormat="1">
      <c r="P387" s="173"/>
      <c r="Q387" s="173"/>
      <c r="R387" s="173"/>
      <c r="S387" s="173"/>
      <c r="T387" s="173"/>
      <c r="U387" s="173"/>
      <c r="V387" s="173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</row>
    <row r="388" spans="1:67" s="156" customFormat="1">
      <c r="P388" s="173"/>
      <c r="Q388" s="173"/>
      <c r="R388" s="173"/>
      <c r="S388" s="173"/>
      <c r="T388" s="173"/>
      <c r="U388" s="173"/>
      <c r="V388" s="173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</row>
    <row r="389" spans="1:67" s="156" customFormat="1">
      <c r="A389" s="155"/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73"/>
      <c r="Q389" s="173"/>
      <c r="R389" s="173"/>
      <c r="S389" s="173"/>
      <c r="T389" s="173"/>
      <c r="U389" s="173"/>
      <c r="V389" s="173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</row>
    <row r="390" spans="1:67" s="156" customFormat="1">
      <c r="A390" s="155"/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73"/>
      <c r="Q390" s="173"/>
      <c r="R390" s="173"/>
      <c r="S390" s="173"/>
      <c r="T390" s="173"/>
      <c r="U390" s="173"/>
      <c r="V390" s="173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</row>
    <row r="391" spans="1:67" s="156" customFormat="1">
      <c r="A391" s="155"/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73"/>
      <c r="Q391" s="173"/>
      <c r="R391" s="173"/>
      <c r="S391" s="173"/>
      <c r="T391" s="173"/>
      <c r="U391" s="173"/>
      <c r="V391" s="173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</row>
  </sheetData>
  <sortState ref="A116:W134">
    <sortCondition ref="Q116:Q134"/>
  </sortState>
  <phoneticPr fontId="15" type="noConversion"/>
  <dataValidations disablePrompts="1" count="1">
    <dataValidation showInputMessage="1" showErrorMessage="1" sqref="A1"/>
  </dataValidations>
  <pageMargins left="0.75" right="0.75" top="1" bottom="1" header="0.5" footer="0.5"/>
  <pageSetup scale="63" fitToHeight="5" orientation="landscape" horizontalDpi="4294967292" verticalDpi="4294967292"/>
  <extLst>
    <ext xmlns:mx="http://schemas.microsoft.com/office/mac/excel/2008/main" uri="{64002731-A6B0-56B0-2670-7721B7C09600}">
      <mx:PLV Mode="0" OnePage="0" WScale="5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zoomScalePageLayoutView="110" workbookViewId="0">
      <selection activeCell="B11" sqref="B11"/>
    </sheetView>
  </sheetViews>
  <sheetFormatPr baseColWidth="10" defaultColWidth="11" defaultRowHeight="15" x14ac:dyDescent="0"/>
  <cols>
    <col min="1" max="1" width="18" bestFit="1" customWidth="1"/>
    <col min="2" max="2" width="10.1640625" style="17" bestFit="1" customWidth="1"/>
    <col min="3" max="3" width="13" style="17" bestFit="1" customWidth="1"/>
    <col min="4" max="4" width="12.1640625" style="17" bestFit="1" customWidth="1"/>
    <col min="5" max="5" width="9.83203125" bestFit="1" customWidth="1"/>
  </cols>
  <sheetData>
    <row r="1" spans="1:5">
      <c r="A1" s="19" t="s">
        <v>9</v>
      </c>
      <c r="B1" s="152" t="s">
        <v>491</v>
      </c>
      <c r="C1" s="152" t="s">
        <v>492</v>
      </c>
      <c r="D1" s="152" t="s">
        <v>499</v>
      </c>
      <c r="E1" s="19" t="s">
        <v>507</v>
      </c>
    </row>
    <row r="2" spans="1:5">
      <c r="A2" s="20" t="s">
        <v>493</v>
      </c>
      <c r="B2" s="70">
        <v>12.03</v>
      </c>
      <c r="C2" s="70"/>
      <c r="D2" s="70"/>
      <c r="E2" s="20">
        <v>5</v>
      </c>
    </row>
    <row r="3" spans="1:5">
      <c r="A3" s="20" t="s">
        <v>494</v>
      </c>
      <c r="B3" s="70">
        <v>11.64</v>
      </c>
      <c r="C3" s="70"/>
      <c r="D3" s="70"/>
      <c r="E3" s="20">
        <v>11</v>
      </c>
    </row>
    <row r="4" spans="1:5">
      <c r="A4" s="20" t="s">
        <v>495</v>
      </c>
      <c r="B4" s="70">
        <v>14.324172746666667</v>
      </c>
      <c r="C4" s="70"/>
      <c r="D4" s="70"/>
      <c r="E4" s="20">
        <v>3</v>
      </c>
    </row>
    <row r="5" spans="1:5">
      <c r="A5" s="20" t="s">
        <v>496</v>
      </c>
      <c r="B5" s="70">
        <v>16.6112994852</v>
      </c>
      <c r="C5" s="70">
        <v>39.225000000000001</v>
      </c>
      <c r="D5" s="70">
        <v>31.667027634777778</v>
      </c>
      <c r="E5" s="20">
        <v>36</v>
      </c>
    </row>
    <row r="6" spans="1:5">
      <c r="A6" s="20" t="s">
        <v>497</v>
      </c>
      <c r="B6" s="70">
        <v>15.827276283333333</v>
      </c>
      <c r="C6" s="70"/>
      <c r="D6" s="70">
        <v>19.28272860625</v>
      </c>
      <c r="E6" s="20">
        <v>16</v>
      </c>
    </row>
    <row r="7" spans="1:5">
      <c r="A7" s="20" t="s">
        <v>498</v>
      </c>
      <c r="B7" s="70">
        <v>18.631361559230768</v>
      </c>
      <c r="C7" s="70"/>
      <c r="D7" s="70">
        <v>16.267673351333332</v>
      </c>
      <c r="E7" s="20">
        <v>15</v>
      </c>
    </row>
    <row r="8" spans="1:5">
      <c r="A8" s="20" t="s">
        <v>55</v>
      </c>
      <c r="B8" s="70">
        <v>14.733145332599999</v>
      </c>
      <c r="C8" s="70">
        <v>22.810043685</v>
      </c>
      <c r="D8" s="70">
        <v>16.203952096285715</v>
      </c>
      <c r="E8" s="20">
        <v>21</v>
      </c>
    </row>
    <row r="9" spans="1:5">
      <c r="A9" s="20" t="s">
        <v>500</v>
      </c>
      <c r="B9" s="70">
        <v>10.069867175000001</v>
      </c>
      <c r="C9" s="70"/>
      <c r="D9" s="70"/>
      <c r="E9" s="20">
        <v>2</v>
      </c>
    </row>
    <row r="10" spans="1:5">
      <c r="A10" s="20" t="s">
        <v>276</v>
      </c>
      <c r="B10" s="70">
        <v>11.462904050000001</v>
      </c>
      <c r="C10" s="70"/>
      <c r="D10" s="70"/>
      <c r="E10" s="20">
        <v>1</v>
      </c>
    </row>
    <row r="11" spans="1:5">
      <c r="A11" s="20" t="s">
        <v>501</v>
      </c>
      <c r="B11" s="70">
        <v>18.100000000000001</v>
      </c>
      <c r="C11" s="70"/>
      <c r="D11" s="70"/>
      <c r="E11" s="20">
        <v>1</v>
      </c>
    </row>
    <row r="12" spans="1:5">
      <c r="A12" s="20" t="s">
        <v>506</v>
      </c>
      <c r="B12" s="70">
        <v>9.8888624714999995</v>
      </c>
      <c r="C12" s="70"/>
      <c r="D12" s="70"/>
      <c r="E12" s="20">
        <v>4</v>
      </c>
    </row>
    <row r="13" spans="1:5">
      <c r="A13" s="20" t="s">
        <v>47</v>
      </c>
      <c r="B13" s="70">
        <v>7.5</v>
      </c>
      <c r="C13" s="70">
        <v>9.6357142857142861</v>
      </c>
      <c r="D13" s="70">
        <v>8.3468750000000007</v>
      </c>
      <c r="E13" s="20">
        <v>16</v>
      </c>
    </row>
    <row r="14" spans="1:5">
      <c r="A14" s="20" t="s">
        <v>372</v>
      </c>
      <c r="B14" s="70">
        <v>6.1000000000000005</v>
      </c>
      <c r="C14" s="70"/>
      <c r="D14" s="70"/>
      <c r="E14" s="20">
        <v>3</v>
      </c>
    </row>
    <row r="15" spans="1:5">
      <c r="A15" s="20" t="s">
        <v>502</v>
      </c>
      <c r="B15" s="70">
        <v>6.83</v>
      </c>
      <c r="C15" s="70"/>
      <c r="D15" s="70"/>
      <c r="E15" s="20">
        <v>1</v>
      </c>
    </row>
    <row r="16" spans="1:5">
      <c r="A16" s="20" t="s">
        <v>505</v>
      </c>
      <c r="B16" s="70"/>
      <c r="C16" s="70"/>
      <c r="D16" s="70">
        <v>21.5</v>
      </c>
      <c r="E16" s="20">
        <v>1</v>
      </c>
    </row>
    <row r="17" spans="1:5">
      <c r="A17" s="20" t="s">
        <v>504</v>
      </c>
      <c r="B17" s="70">
        <v>6.3000000000000007</v>
      </c>
      <c r="C17" s="70">
        <v>12.950000000000001</v>
      </c>
      <c r="D17" s="70">
        <v>10.423076923076923</v>
      </c>
      <c r="E17" s="20">
        <v>13</v>
      </c>
    </row>
    <row r="18" spans="1:5">
      <c r="A18" s="153" t="s">
        <v>509</v>
      </c>
    </row>
    <row r="19" spans="1:5">
      <c r="A19" s="153" t="s">
        <v>508</v>
      </c>
    </row>
    <row r="20" spans="1:5">
      <c r="B20"/>
      <c r="C20"/>
      <c r="D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8" sqref="B8"/>
    </sheetView>
  </sheetViews>
  <sheetFormatPr baseColWidth="10" defaultColWidth="11" defaultRowHeight="15" x14ac:dyDescent="0"/>
  <cols>
    <col min="1" max="1" width="15.1640625" style="18" bestFit="1" customWidth="1"/>
    <col min="2" max="2" width="19.5" bestFit="1" customWidth="1"/>
    <col min="3" max="3" width="14.33203125" style="23" bestFit="1" customWidth="1"/>
    <col min="4" max="4" width="17.1640625" hidden="1" customWidth="1"/>
    <col min="5" max="5" width="0" hidden="1" customWidth="1"/>
    <col min="6" max="6" width="17.1640625" bestFit="1" customWidth="1"/>
    <col min="7" max="7" width="17.83203125" bestFit="1" customWidth="1"/>
    <col min="8" max="8" width="7.83203125" style="23" bestFit="1" customWidth="1"/>
  </cols>
  <sheetData>
    <row r="1" spans="1:9" s="18" customFormat="1">
      <c r="A1" s="19"/>
      <c r="B1" s="78" t="s">
        <v>1</v>
      </c>
      <c r="C1" s="79" t="s">
        <v>2</v>
      </c>
      <c r="D1" s="80" t="s">
        <v>3</v>
      </c>
      <c r="E1" s="80" t="s">
        <v>4</v>
      </c>
      <c r="F1" s="78" t="s">
        <v>5</v>
      </c>
      <c r="G1" s="78" t="s">
        <v>8</v>
      </c>
      <c r="H1" s="81" t="s">
        <v>389</v>
      </c>
      <c r="I1" s="18" t="s">
        <v>364</v>
      </c>
    </row>
    <row r="2" spans="1:9">
      <c r="A2" s="19" t="s">
        <v>417</v>
      </c>
      <c r="B2" s="62" t="s">
        <v>135</v>
      </c>
      <c r="C2" s="74">
        <v>2007</v>
      </c>
      <c r="D2" s="62" t="s">
        <v>136</v>
      </c>
      <c r="E2" s="62" t="s">
        <v>137</v>
      </c>
      <c r="F2" s="63" t="s">
        <v>18</v>
      </c>
      <c r="G2" s="63" t="s">
        <v>124</v>
      </c>
      <c r="H2" s="82" t="s">
        <v>473</v>
      </c>
    </row>
    <row r="3" spans="1:9">
      <c r="A3" s="19"/>
      <c r="B3" s="62" t="s">
        <v>119</v>
      </c>
      <c r="C3" s="74">
        <v>2002</v>
      </c>
      <c r="D3" s="62" t="s">
        <v>120</v>
      </c>
      <c r="E3" s="62" t="s">
        <v>121</v>
      </c>
      <c r="F3" s="63" t="s">
        <v>122</v>
      </c>
      <c r="G3" s="63" t="s">
        <v>467</v>
      </c>
      <c r="H3" s="82" t="s">
        <v>473</v>
      </c>
    </row>
    <row r="4" spans="1:9">
      <c r="A4" s="19"/>
      <c r="B4" s="63" t="s">
        <v>193</v>
      </c>
      <c r="C4" s="74">
        <v>2009</v>
      </c>
      <c r="D4" s="62" t="s">
        <v>194</v>
      </c>
      <c r="E4" s="64" t="s">
        <v>195</v>
      </c>
      <c r="F4" s="63" t="s">
        <v>122</v>
      </c>
      <c r="G4" s="63" t="s">
        <v>468</v>
      </c>
      <c r="H4" s="82" t="s">
        <v>474</v>
      </c>
    </row>
    <row r="5" spans="1:9">
      <c r="A5" s="19"/>
      <c r="B5" s="63" t="s">
        <v>251</v>
      </c>
      <c r="C5" s="74">
        <v>2009</v>
      </c>
      <c r="D5" s="62" t="s">
        <v>252</v>
      </c>
      <c r="E5" s="62" t="s">
        <v>253</v>
      </c>
      <c r="F5" s="65" t="s">
        <v>18</v>
      </c>
      <c r="G5" s="65" t="s">
        <v>469</v>
      </c>
      <c r="H5" s="82" t="s">
        <v>474</v>
      </c>
    </row>
    <row r="6" spans="1:9">
      <c r="A6" s="19"/>
      <c r="B6" s="66" t="s">
        <v>381</v>
      </c>
      <c r="C6" s="75">
        <v>2011</v>
      </c>
      <c r="D6" s="67"/>
      <c r="E6" s="67"/>
      <c r="F6" s="63" t="s">
        <v>71</v>
      </c>
      <c r="G6" s="65" t="s">
        <v>124</v>
      </c>
      <c r="H6" s="82" t="s">
        <v>474</v>
      </c>
    </row>
    <row r="7" spans="1:9">
      <c r="A7" s="19"/>
      <c r="B7" s="66" t="s">
        <v>383</v>
      </c>
      <c r="C7" s="75">
        <v>2005</v>
      </c>
      <c r="D7" s="67"/>
      <c r="E7" s="67"/>
      <c r="F7" s="65" t="s">
        <v>18</v>
      </c>
      <c r="G7" s="67" t="s">
        <v>223</v>
      </c>
      <c r="H7" s="82" t="s">
        <v>473</v>
      </c>
    </row>
    <row r="8" spans="1:9">
      <c r="A8" s="19"/>
      <c r="B8" s="68" t="s">
        <v>419</v>
      </c>
      <c r="C8" s="75">
        <v>2013</v>
      </c>
      <c r="D8" s="20"/>
      <c r="E8" s="20"/>
      <c r="F8" s="69" t="s">
        <v>18</v>
      </c>
      <c r="G8" s="20" t="s">
        <v>124</v>
      </c>
      <c r="H8" s="82" t="s">
        <v>474</v>
      </c>
      <c r="I8" t="s">
        <v>429</v>
      </c>
    </row>
    <row r="9" spans="1:9">
      <c r="A9" s="19"/>
      <c r="B9" s="68" t="s">
        <v>410</v>
      </c>
      <c r="C9" s="75">
        <v>2014</v>
      </c>
      <c r="D9" s="20"/>
      <c r="E9" s="20"/>
      <c r="F9" s="69" t="s">
        <v>18</v>
      </c>
      <c r="G9" s="20" t="s">
        <v>422</v>
      </c>
      <c r="H9" s="82" t="s">
        <v>474</v>
      </c>
      <c r="I9" t="s">
        <v>428</v>
      </c>
    </row>
    <row r="10" spans="1:9">
      <c r="A10" s="19"/>
      <c r="B10" s="68" t="s">
        <v>409</v>
      </c>
      <c r="C10" s="75">
        <v>2015</v>
      </c>
      <c r="D10" s="20"/>
      <c r="E10" s="20"/>
      <c r="F10" s="69" t="s">
        <v>18</v>
      </c>
      <c r="G10" s="20" t="s">
        <v>132</v>
      </c>
      <c r="H10" s="83" t="s">
        <v>474</v>
      </c>
    </row>
    <row r="11" spans="1:9">
      <c r="A11" s="19"/>
      <c r="B11" s="68" t="s">
        <v>409</v>
      </c>
      <c r="C11" s="75">
        <v>2013</v>
      </c>
      <c r="D11" s="20"/>
      <c r="E11" s="20"/>
      <c r="F11" s="69" t="s">
        <v>424</v>
      </c>
      <c r="G11" s="70" t="s">
        <v>396</v>
      </c>
      <c r="H11" s="82" t="s">
        <v>473</v>
      </c>
      <c r="I11" t="s">
        <v>431</v>
      </c>
    </row>
    <row r="12" spans="1:9">
      <c r="A12" s="84"/>
      <c r="B12" s="85"/>
      <c r="C12" s="86"/>
      <c r="D12" s="87"/>
      <c r="E12" s="87"/>
      <c r="F12" s="88"/>
      <c r="G12" s="89"/>
      <c r="H12" s="90"/>
    </row>
    <row r="13" spans="1:9">
      <c r="A13" s="19" t="s">
        <v>418</v>
      </c>
      <c r="B13" s="63" t="s">
        <v>251</v>
      </c>
      <c r="C13" s="74">
        <v>2009</v>
      </c>
      <c r="D13" s="62" t="s">
        <v>252</v>
      </c>
      <c r="E13" s="62" t="s">
        <v>253</v>
      </c>
      <c r="F13" s="65" t="s">
        <v>18</v>
      </c>
      <c r="G13" s="65" t="s">
        <v>470</v>
      </c>
      <c r="H13" s="83" t="s">
        <v>474</v>
      </c>
    </row>
    <row r="14" spans="1:9">
      <c r="A14" s="19"/>
      <c r="B14" s="66" t="s">
        <v>381</v>
      </c>
      <c r="C14" s="75">
        <v>2011</v>
      </c>
      <c r="D14" s="67"/>
      <c r="E14" s="67"/>
      <c r="F14" s="63" t="s">
        <v>71</v>
      </c>
      <c r="G14" s="65" t="s">
        <v>482</v>
      </c>
      <c r="H14" s="83" t="s">
        <v>474</v>
      </c>
    </row>
    <row r="15" spans="1:9">
      <c r="A15" s="19"/>
      <c r="B15" s="62" t="s">
        <v>119</v>
      </c>
      <c r="C15" s="74">
        <v>2002</v>
      </c>
      <c r="D15" s="62" t="s">
        <v>120</v>
      </c>
      <c r="E15" s="62" t="s">
        <v>121</v>
      </c>
      <c r="F15" s="63" t="s">
        <v>122</v>
      </c>
      <c r="G15" s="63" t="s">
        <v>20</v>
      </c>
      <c r="H15" s="82" t="s">
        <v>473</v>
      </c>
    </row>
    <row r="16" spans="1:9">
      <c r="A16" s="19"/>
      <c r="B16" s="63" t="s">
        <v>193</v>
      </c>
      <c r="C16" s="74">
        <v>2009</v>
      </c>
      <c r="D16" s="62" t="s">
        <v>194</v>
      </c>
      <c r="E16" s="64" t="s">
        <v>195</v>
      </c>
      <c r="F16" s="63" t="s">
        <v>122</v>
      </c>
      <c r="G16" s="63" t="s">
        <v>103</v>
      </c>
      <c r="H16" s="83" t="s">
        <v>474</v>
      </c>
    </row>
    <row r="17" spans="1:9">
      <c r="A17" s="19"/>
      <c r="B17" s="71" t="s">
        <v>384</v>
      </c>
      <c r="C17" s="75">
        <v>1996</v>
      </c>
      <c r="D17" s="67"/>
      <c r="E17" s="67"/>
      <c r="F17" s="72" t="s">
        <v>122</v>
      </c>
      <c r="G17" s="67"/>
      <c r="H17" s="83" t="s">
        <v>474</v>
      </c>
    </row>
    <row r="18" spans="1:9">
      <c r="A18" s="84"/>
      <c r="B18" s="91"/>
      <c r="C18" s="92"/>
      <c r="D18" s="91"/>
      <c r="E18" s="91"/>
      <c r="F18" s="93"/>
      <c r="G18" s="93"/>
      <c r="H18" s="90"/>
    </row>
    <row r="19" spans="1:9">
      <c r="A19" s="19" t="s">
        <v>47</v>
      </c>
      <c r="B19" s="73" t="s">
        <v>15</v>
      </c>
      <c r="C19" s="76">
        <v>1989</v>
      </c>
      <c r="D19" s="73" t="s">
        <v>57</v>
      </c>
      <c r="E19" s="62" t="s">
        <v>58</v>
      </c>
      <c r="F19" s="63" t="s">
        <v>18</v>
      </c>
      <c r="G19" s="63" t="s">
        <v>60</v>
      </c>
      <c r="H19" s="82" t="s">
        <v>473</v>
      </c>
    </row>
    <row r="20" spans="1:9">
      <c r="A20" s="19"/>
      <c r="B20" s="66" t="s">
        <v>480</v>
      </c>
      <c r="C20" s="75">
        <v>1996</v>
      </c>
      <c r="D20" s="67"/>
      <c r="E20" s="67"/>
      <c r="F20" s="65" t="s">
        <v>18</v>
      </c>
      <c r="G20" s="65" t="s">
        <v>60</v>
      </c>
      <c r="H20" s="83" t="s">
        <v>474</v>
      </c>
    </row>
    <row r="21" spans="1:9">
      <c r="A21" s="19"/>
      <c r="B21" s="66" t="s">
        <v>381</v>
      </c>
      <c r="C21" s="75">
        <v>2011</v>
      </c>
      <c r="D21" s="67"/>
      <c r="E21" s="67"/>
      <c r="F21" s="63" t="s">
        <v>71</v>
      </c>
      <c r="G21" s="65" t="s">
        <v>60</v>
      </c>
      <c r="H21" s="83" t="s">
        <v>474</v>
      </c>
    </row>
    <row r="22" spans="1:9">
      <c r="A22" s="19"/>
      <c r="B22" s="63" t="s">
        <v>193</v>
      </c>
      <c r="C22" s="74">
        <v>2009</v>
      </c>
      <c r="D22" s="62" t="s">
        <v>194</v>
      </c>
      <c r="E22" s="64" t="s">
        <v>195</v>
      </c>
      <c r="F22" s="63" t="s">
        <v>122</v>
      </c>
      <c r="G22" s="63" t="s">
        <v>471</v>
      </c>
      <c r="H22" s="83" t="s">
        <v>474</v>
      </c>
    </row>
    <row r="23" spans="1:9">
      <c r="A23" s="19"/>
      <c r="B23" s="71" t="s">
        <v>384</v>
      </c>
      <c r="C23" s="75">
        <v>1996</v>
      </c>
      <c r="D23" s="67"/>
      <c r="E23" s="67"/>
      <c r="F23" s="72" t="s">
        <v>122</v>
      </c>
      <c r="G23" s="67"/>
      <c r="H23" s="83" t="s">
        <v>474</v>
      </c>
    </row>
    <row r="24" spans="1:9">
      <c r="A24" s="84"/>
      <c r="B24" s="85"/>
      <c r="C24" s="86"/>
      <c r="D24" s="87"/>
      <c r="E24" s="87"/>
      <c r="F24" s="88"/>
      <c r="G24" s="89"/>
      <c r="H24" s="90"/>
    </row>
    <row r="25" spans="1:9">
      <c r="A25" s="19" t="s">
        <v>412</v>
      </c>
      <c r="B25" s="73" t="s">
        <v>481</v>
      </c>
      <c r="C25" s="76">
        <v>1992</v>
      </c>
      <c r="D25" s="73" t="s">
        <v>69</v>
      </c>
      <c r="E25" s="73" t="s">
        <v>70</v>
      </c>
      <c r="F25" s="63" t="s">
        <v>71</v>
      </c>
      <c r="G25" s="63" t="s">
        <v>20</v>
      </c>
      <c r="H25" s="83" t="s">
        <v>474</v>
      </c>
    </row>
    <row r="26" spans="1:9">
      <c r="A26" s="19"/>
      <c r="B26" s="73" t="s">
        <v>81</v>
      </c>
      <c r="C26" s="74">
        <v>1994</v>
      </c>
      <c r="D26" s="73" t="s">
        <v>82</v>
      </c>
      <c r="E26" s="73" t="s">
        <v>83</v>
      </c>
      <c r="F26" s="63" t="s">
        <v>71</v>
      </c>
      <c r="G26" s="63" t="s">
        <v>85</v>
      </c>
      <c r="H26" s="83" t="s">
        <v>474</v>
      </c>
    </row>
    <row r="27" spans="1:9">
      <c r="A27" s="84"/>
      <c r="B27" s="20" t="s">
        <v>411</v>
      </c>
      <c r="C27" s="77"/>
      <c r="D27" s="20"/>
      <c r="E27" s="20"/>
      <c r="F27" s="20" t="s">
        <v>478</v>
      </c>
      <c r="G27" s="20"/>
      <c r="H27" s="77" t="s">
        <v>473</v>
      </c>
      <c r="I27" t="s">
        <v>510</v>
      </c>
    </row>
    <row r="28" spans="1:9">
      <c r="A28" s="84"/>
      <c r="B28" s="20" t="s">
        <v>414</v>
      </c>
      <c r="C28" s="77">
        <v>1996</v>
      </c>
      <c r="D28" s="20"/>
      <c r="E28" s="20"/>
      <c r="F28" s="20" t="s">
        <v>413</v>
      </c>
      <c r="G28" s="20"/>
      <c r="H28" s="77" t="s">
        <v>474</v>
      </c>
      <c r="I28" t="s">
        <v>490</v>
      </c>
    </row>
    <row r="29" spans="1:9">
      <c r="A29" s="84"/>
      <c r="B29" s="20" t="s">
        <v>479</v>
      </c>
      <c r="C29" s="77">
        <v>1993</v>
      </c>
      <c r="D29" s="20"/>
      <c r="E29" s="20"/>
      <c r="F29" s="20" t="s">
        <v>413</v>
      </c>
      <c r="G29" s="20"/>
      <c r="H29" s="77" t="s">
        <v>473</v>
      </c>
      <c r="I29" t="s">
        <v>489</v>
      </c>
    </row>
    <row r="30" spans="1:9">
      <c r="A30" s="84"/>
      <c r="B30" s="85"/>
      <c r="C30" s="86"/>
      <c r="D30" s="87"/>
      <c r="E30" s="87"/>
      <c r="F30" s="88"/>
      <c r="G30" s="89"/>
      <c r="H30" s="90"/>
    </row>
    <row r="31" spans="1:9">
      <c r="A31" s="19" t="s">
        <v>472</v>
      </c>
      <c r="B31" s="68" t="s">
        <v>406</v>
      </c>
      <c r="C31" s="75">
        <v>1989</v>
      </c>
      <c r="D31" s="20"/>
      <c r="E31" s="20"/>
      <c r="F31" s="69" t="s">
        <v>18</v>
      </c>
      <c r="G31" s="70" t="s">
        <v>443</v>
      </c>
      <c r="H31" s="82" t="s">
        <v>474</v>
      </c>
      <c r="I31" t="s">
        <v>444</v>
      </c>
    </row>
    <row r="32" spans="1:9">
      <c r="A32" s="19"/>
      <c r="B32" s="73" t="s">
        <v>15</v>
      </c>
      <c r="C32" s="76">
        <v>1984</v>
      </c>
      <c r="D32" s="73" t="s">
        <v>16</v>
      </c>
      <c r="E32" s="62" t="s">
        <v>17</v>
      </c>
      <c r="F32" s="63" t="s">
        <v>18</v>
      </c>
      <c r="G32" s="63" t="s">
        <v>20</v>
      </c>
      <c r="H32" s="82"/>
    </row>
    <row r="33" spans="1:8">
      <c r="A33" s="19"/>
      <c r="B33" s="66" t="s">
        <v>384</v>
      </c>
      <c r="C33" s="75">
        <v>1996</v>
      </c>
      <c r="D33" s="67"/>
      <c r="E33" s="67"/>
      <c r="F33" s="72" t="s">
        <v>122</v>
      </c>
      <c r="G33" s="67"/>
      <c r="H33" s="83" t="s">
        <v>474</v>
      </c>
    </row>
    <row r="34" spans="1:8">
      <c r="A34" s="84"/>
      <c r="B34" s="87"/>
      <c r="C34" s="94"/>
      <c r="D34" s="87"/>
      <c r="E34" s="87"/>
      <c r="F34" s="87"/>
      <c r="G34" s="87"/>
      <c r="H34" s="154"/>
    </row>
    <row r="35" spans="1:8">
      <c r="A35" s="19" t="s">
        <v>475</v>
      </c>
      <c r="B35" s="20" t="s">
        <v>476</v>
      </c>
      <c r="C35" s="77">
        <v>2007</v>
      </c>
      <c r="D35" s="20"/>
      <c r="E35" s="20"/>
      <c r="F35" s="20" t="s">
        <v>477</v>
      </c>
      <c r="G35" s="20"/>
      <c r="H35" s="77"/>
    </row>
    <row r="36" spans="1:8">
      <c r="A36" s="19"/>
      <c r="B36" s="20" t="s">
        <v>407</v>
      </c>
      <c r="C36" s="77">
        <v>2014</v>
      </c>
      <c r="D36" s="20"/>
      <c r="E36" s="20"/>
      <c r="F36" s="20" t="s">
        <v>408</v>
      </c>
      <c r="G36" s="20"/>
      <c r="H36" s="77"/>
    </row>
    <row r="37" spans="1:8">
      <c r="A37"/>
    </row>
    <row r="38" spans="1:8">
      <c r="A38"/>
    </row>
    <row r="39" spans="1:8">
      <c r="A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PM2.5 201707</vt:lpstr>
      <vt:lpstr>W conifer PM2.5 detail</vt:lpstr>
      <vt:lpstr>SE pine - General grouping(wRL)</vt:lpstr>
      <vt:lpstr>SE pine -General grouping(noRL)</vt:lpstr>
      <vt:lpstr>Ward et al. 1989 (SMG)</vt:lpstr>
      <vt:lpstr>PM2.5 merged 201611</vt:lpstr>
      <vt:lpstr>PM2.5 merged 201609</vt:lpstr>
      <vt:lpstr>Summary EF's OLD</vt:lpstr>
      <vt:lpstr>References</vt:lpstr>
      <vt:lpstr>References 2</vt:lpstr>
      <vt:lpstr>SE</vt:lpstr>
      <vt:lpstr>Western Forests</vt:lpstr>
      <vt:lpstr>Chaparral</vt:lpstr>
      <vt:lpstr>wildfire</vt:lpstr>
      <vt:lpstr>SE - 2</vt:lpstr>
      <vt:lpstr>BoxWhisker</vt:lpstr>
      <vt:lpstr>fig Ward (SMG) (2)</vt:lpstr>
      <vt:lpstr>fig Ward (SMG)</vt:lpstr>
      <vt:lpstr>SMG BoxWhisker</vt:lpstr>
    </vt:vector>
  </TitlesOfParts>
  <Company>USFS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O'Neill</dc:creator>
  <cp:lastModifiedBy>Susan O'Neill</cp:lastModifiedBy>
  <cp:lastPrinted>2016-10-01T22:18:43Z</cp:lastPrinted>
  <dcterms:created xsi:type="dcterms:W3CDTF">2015-03-03T02:10:08Z</dcterms:created>
  <dcterms:modified xsi:type="dcterms:W3CDTF">2017-09-05T19:03:06Z</dcterms:modified>
</cp:coreProperties>
</file>